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Y:\HALDUSTALITUS\KINNISVARATIIM\Kristel\1 ÜÜRILEPINGUD\2023\OJK\"/>
    </mc:Choice>
  </mc:AlternateContent>
  <xr:revisionPtr revIDLastSave="0" documentId="8_{6E745A25-90B6-4D1E-B215-4595C14D1FC2}" xr6:coauthVersionLast="47" xr6:coauthVersionMax="47" xr10:uidLastSave="{00000000-0000-0000-0000-000000000000}"/>
  <bookViews>
    <workbookView xWindow="-120" yWindow="-120" windowWidth="29040" windowHeight="15840" autoFilterDateGrouping="0" xr2:uid="{00000000-000D-0000-FFFF-FFFF00000000}"/>
  </bookViews>
  <sheets>
    <sheet name="Lisa 3" sheetId="9" r:id="rId1"/>
    <sheet name="Abitabel" sheetId="14" r:id="rId2"/>
    <sheet name="Annuiteetgraafik BIL_garaaž" sheetId="10" r:id="rId3"/>
    <sheet name="Annuiteetgraafik BIL_I korrus" sheetId="5" r:id="rId4"/>
    <sheet name="Annuiteetgraafik PT (lisa 6.1)" sheetId="6" r:id="rId5"/>
    <sheet name="Annuiteetgraafik PP (lisa 6.1)" sheetId="7" r:id="rId6"/>
    <sheet name="Annuiteetgraafik PP_TS (lisa 6)" sheetId="1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9" l="1"/>
  <c r="G27" i="9"/>
  <c r="G28" i="9"/>
  <c r="G29" i="9"/>
  <c r="G30" i="9"/>
  <c r="G25" i="9"/>
  <c r="G21" i="9"/>
  <c r="G20" i="9"/>
  <c r="G19" i="9"/>
  <c r="G18" i="9"/>
  <c r="H17" i="9"/>
  <c r="G16" i="9"/>
  <c r="G15" i="9"/>
  <c r="G14" i="9"/>
  <c r="G13" i="9"/>
  <c r="H20" i="9" l="1"/>
  <c r="H21" i="9"/>
  <c r="N13" i="14" l="1"/>
  <c r="F17" i="9"/>
  <c r="F19" i="9"/>
  <c r="H19" i="9" s="1"/>
  <c r="N16" i="14"/>
  <c r="N15" i="14"/>
  <c r="N14" i="14"/>
  <c r="I31" i="14"/>
  <c r="I27" i="14"/>
  <c r="I28" i="14"/>
  <c r="I29" i="14"/>
  <c r="I30" i="14"/>
  <c r="I25" i="14"/>
  <c r="G25" i="14"/>
  <c r="H27" i="14"/>
  <c r="L27" i="14" s="1"/>
  <c r="H28" i="14"/>
  <c r="G28" i="14" s="1"/>
  <c r="H29" i="14"/>
  <c r="G29" i="14" s="1"/>
  <c r="H30" i="14"/>
  <c r="G30" i="14" s="1"/>
  <c r="H25" i="14"/>
  <c r="G19" i="14"/>
  <c r="I19" i="14" s="1"/>
  <c r="J19" i="14" s="1"/>
  <c r="H20" i="14"/>
  <c r="G20" i="14" s="1"/>
  <c r="I20" i="14" s="1"/>
  <c r="J20" i="14" s="1"/>
  <c r="H21" i="14"/>
  <c r="H19" i="14"/>
  <c r="G21" i="14" l="1"/>
  <c r="I21" i="14" s="1"/>
  <c r="J21" i="14" s="1"/>
  <c r="G27" i="14"/>
  <c r="L31" i="14" l="1"/>
  <c r="L28" i="14"/>
  <c r="L29" i="14"/>
  <c r="L30" i="14"/>
  <c r="L25" i="14"/>
  <c r="L18" i="14"/>
  <c r="M18" i="14"/>
  <c r="K8" i="14"/>
  <c r="H32" i="14"/>
  <c r="H17" i="14"/>
  <c r="M31" i="14" l="1"/>
  <c r="N17" i="14"/>
  <c r="G32" i="14"/>
  <c r="F32" i="14" l="1"/>
  <c r="K25" i="14"/>
  <c r="I18" i="14" l="1"/>
  <c r="E27" i="14" l="1"/>
  <c r="E28" i="14"/>
  <c r="E29" i="14"/>
  <c r="E30" i="14"/>
  <c r="E31" i="14"/>
  <c r="E25" i="14"/>
  <c r="E20" i="14"/>
  <c r="E21" i="14"/>
  <c r="E19" i="14"/>
  <c r="L21" i="14" l="1"/>
  <c r="N21" i="14" s="1"/>
  <c r="L20" i="14"/>
  <c r="N20" i="14" s="1"/>
  <c r="L19" i="14"/>
  <c r="N19" i="14" s="1"/>
  <c r="N32" i="14"/>
  <c r="L32" i="14"/>
  <c r="J32" i="14"/>
  <c r="I32" i="14"/>
  <c r="E32" i="14"/>
  <c r="F17" i="14"/>
  <c r="J17" i="14"/>
  <c r="L17" i="14" s="1"/>
  <c r="J16" i="14"/>
  <c r="J15" i="14"/>
  <c r="J14" i="14"/>
  <c r="K18" i="14"/>
  <c r="L16" i="14" l="1"/>
  <c r="K16" i="14" s="1"/>
  <c r="L14" i="14"/>
  <c r="K14" i="14" s="1"/>
  <c r="L15" i="14"/>
  <c r="K15" i="14" s="1"/>
  <c r="M21" i="14"/>
  <c r="M19" i="14"/>
  <c r="M14" i="14"/>
  <c r="M16" i="14"/>
  <c r="M15" i="14"/>
  <c r="M29" i="14"/>
  <c r="M30" i="14"/>
  <c r="M27" i="14"/>
  <c r="M28" i="14"/>
  <c r="M25" i="14"/>
  <c r="M20" i="14"/>
  <c r="K17" i="14"/>
  <c r="K20" i="14"/>
  <c r="I14" i="14"/>
  <c r="E13" i="14"/>
  <c r="E22" i="14" s="1"/>
  <c r="E34" i="14" s="1"/>
  <c r="K29" i="14"/>
  <c r="K31" i="14"/>
  <c r="K30" i="14"/>
  <c r="K28" i="14"/>
  <c r="K27" i="14"/>
  <c r="I16" i="14"/>
  <c r="F22" i="14"/>
  <c r="F34" i="14" s="1"/>
  <c r="I15" i="14"/>
  <c r="K21" i="14"/>
  <c r="K19" i="14"/>
  <c r="D16" i="13"/>
  <c r="E16" i="13"/>
  <c r="F16" i="13"/>
  <c r="D17" i="13"/>
  <c r="E17" i="13"/>
  <c r="F17" i="13"/>
  <c r="D18" i="13"/>
  <c r="E18" i="13"/>
  <c r="F18" i="13"/>
  <c r="D19" i="13"/>
  <c r="E19" i="13"/>
  <c r="F19" i="13"/>
  <c r="D20" i="13"/>
  <c r="E20" i="13"/>
  <c r="F20" i="13"/>
  <c r="D21" i="13"/>
  <c r="E21" i="13"/>
  <c r="F21" i="13"/>
  <c r="D22" i="13"/>
  <c r="E22" i="13"/>
  <c r="F22" i="13"/>
  <c r="D23" i="13"/>
  <c r="E23" i="13"/>
  <c r="F23" i="13"/>
  <c r="D24" i="13"/>
  <c r="E24" i="13"/>
  <c r="F24" i="13"/>
  <c r="D25" i="13"/>
  <c r="E25" i="13"/>
  <c r="F25" i="13"/>
  <c r="D26" i="13"/>
  <c r="E26" i="13"/>
  <c r="F26" i="13"/>
  <c r="D27" i="13"/>
  <c r="E27" i="13"/>
  <c r="F27" i="13"/>
  <c r="D28" i="13"/>
  <c r="E28" i="13"/>
  <c r="F28" i="13"/>
  <c r="D29" i="13"/>
  <c r="E29" i="13"/>
  <c r="F29" i="13"/>
  <c r="D30" i="13"/>
  <c r="E30" i="13"/>
  <c r="F30" i="13"/>
  <c r="D31" i="13"/>
  <c r="E31" i="13"/>
  <c r="F31" i="13"/>
  <c r="D32" i="13"/>
  <c r="E32" i="13"/>
  <c r="F32" i="13"/>
  <c r="D33" i="13"/>
  <c r="E33" i="13"/>
  <c r="F33" i="13"/>
  <c r="D34" i="13"/>
  <c r="E34" i="13"/>
  <c r="F34" i="13"/>
  <c r="D35" i="13"/>
  <c r="E35" i="13"/>
  <c r="F35" i="13"/>
  <c r="D36" i="13"/>
  <c r="E36" i="13"/>
  <c r="F36" i="13"/>
  <c r="D37" i="13"/>
  <c r="E37" i="13"/>
  <c r="F37" i="13"/>
  <c r="D38" i="13"/>
  <c r="E38" i="13"/>
  <c r="F38" i="13"/>
  <c r="D39" i="13"/>
  <c r="E39" i="13"/>
  <c r="F39" i="13"/>
  <c r="D40" i="13"/>
  <c r="E40" i="13"/>
  <c r="F40" i="13"/>
  <c r="D41" i="13"/>
  <c r="E41" i="13"/>
  <c r="F41" i="13"/>
  <c r="D42" i="13"/>
  <c r="E42" i="13"/>
  <c r="F42" i="13"/>
  <c r="D43" i="13"/>
  <c r="E43" i="13"/>
  <c r="F43" i="13"/>
  <c r="D44" i="13"/>
  <c r="E44" i="13"/>
  <c r="F44" i="13"/>
  <c r="D45" i="13"/>
  <c r="E45" i="13"/>
  <c r="F45" i="13"/>
  <c r="D46" i="13"/>
  <c r="E46" i="13"/>
  <c r="F46" i="13"/>
  <c r="D47" i="13"/>
  <c r="E47" i="13"/>
  <c r="F47" i="13"/>
  <c r="D48" i="13"/>
  <c r="E48" i="13"/>
  <c r="F48" i="13"/>
  <c r="D49" i="13"/>
  <c r="E49" i="13"/>
  <c r="F49" i="13"/>
  <c r="D50" i="13"/>
  <c r="E50" i="13"/>
  <c r="F50" i="13"/>
  <c r="D51" i="13"/>
  <c r="E51" i="13"/>
  <c r="F51" i="13"/>
  <c r="D52" i="13"/>
  <c r="E52" i="13"/>
  <c r="F52" i="13"/>
  <c r="D53" i="13"/>
  <c r="E53" i="13"/>
  <c r="F53" i="13"/>
  <c r="D54" i="13"/>
  <c r="E54" i="13"/>
  <c r="F54" i="13"/>
  <c r="D55" i="13"/>
  <c r="E55" i="13"/>
  <c r="F55" i="13"/>
  <c r="D56" i="13"/>
  <c r="E56" i="13"/>
  <c r="F56" i="13"/>
  <c r="D57" i="13"/>
  <c r="E57" i="13"/>
  <c r="F57" i="13"/>
  <c r="D58" i="13"/>
  <c r="E58" i="13"/>
  <c r="F58" i="13"/>
  <c r="D59" i="13"/>
  <c r="E59" i="13"/>
  <c r="F59" i="13"/>
  <c r="D60" i="13"/>
  <c r="E60" i="13"/>
  <c r="F60" i="13"/>
  <c r="D61" i="13"/>
  <c r="E61" i="13"/>
  <c r="F61" i="13"/>
  <c r="D62" i="13"/>
  <c r="E62" i="13"/>
  <c r="F62" i="13"/>
  <c r="D63" i="13"/>
  <c r="E63" i="13"/>
  <c r="F63" i="13"/>
  <c r="D64" i="13"/>
  <c r="E64" i="13"/>
  <c r="F64" i="13"/>
  <c r="D65" i="13"/>
  <c r="E65" i="13"/>
  <c r="F65" i="13"/>
  <c r="D66" i="13"/>
  <c r="E66" i="13"/>
  <c r="F66" i="13"/>
  <c r="D67" i="13"/>
  <c r="E67" i="13"/>
  <c r="F67" i="13"/>
  <c r="D68" i="13"/>
  <c r="E68" i="13"/>
  <c r="F68" i="13"/>
  <c r="D69" i="13"/>
  <c r="E69" i="13"/>
  <c r="F69" i="13"/>
  <c r="D70" i="13"/>
  <c r="E70" i="13"/>
  <c r="F70" i="13"/>
  <c r="D71" i="13"/>
  <c r="E71" i="13"/>
  <c r="F71" i="13"/>
  <c r="D72" i="13"/>
  <c r="E72" i="13"/>
  <c r="F72" i="13"/>
  <c r="D73" i="13"/>
  <c r="E73" i="13"/>
  <c r="F73" i="13"/>
  <c r="D74" i="13"/>
  <c r="E74" i="13"/>
  <c r="F74" i="13"/>
  <c r="D15" i="13"/>
  <c r="E15" i="13"/>
  <c r="F15" i="13"/>
  <c r="D16" i="7"/>
  <c r="E16" i="7"/>
  <c r="F16" i="7"/>
  <c r="D17" i="7"/>
  <c r="E17" i="7"/>
  <c r="F17" i="7"/>
  <c r="D18" i="7"/>
  <c r="E18" i="7"/>
  <c r="F18" i="7"/>
  <c r="D19" i="7"/>
  <c r="E19" i="7"/>
  <c r="F19" i="7"/>
  <c r="D20" i="7"/>
  <c r="E20" i="7"/>
  <c r="F20" i="7"/>
  <c r="D21" i="7"/>
  <c r="E21" i="7"/>
  <c r="F21" i="7"/>
  <c r="D22" i="7"/>
  <c r="E22" i="7"/>
  <c r="F22" i="7"/>
  <c r="D23" i="7"/>
  <c r="E23" i="7"/>
  <c r="F23" i="7"/>
  <c r="D24" i="7"/>
  <c r="E24" i="7"/>
  <c r="F24" i="7"/>
  <c r="D25" i="7"/>
  <c r="E25" i="7"/>
  <c r="F25" i="7"/>
  <c r="D26" i="7"/>
  <c r="E26" i="7"/>
  <c r="F26" i="7"/>
  <c r="D27" i="7"/>
  <c r="E27" i="7"/>
  <c r="F27" i="7"/>
  <c r="D28" i="7"/>
  <c r="E28" i="7"/>
  <c r="F28" i="7"/>
  <c r="D29" i="7"/>
  <c r="E29" i="7"/>
  <c r="F29" i="7"/>
  <c r="D30" i="7"/>
  <c r="E30" i="7"/>
  <c r="F30" i="7"/>
  <c r="D31" i="7"/>
  <c r="E31" i="7"/>
  <c r="F31" i="7"/>
  <c r="D32" i="7"/>
  <c r="E32" i="7"/>
  <c r="F32" i="7"/>
  <c r="D33" i="7"/>
  <c r="E33" i="7"/>
  <c r="F33" i="7"/>
  <c r="D34" i="7"/>
  <c r="E34" i="7"/>
  <c r="F34" i="7"/>
  <c r="D35" i="7"/>
  <c r="E35" i="7"/>
  <c r="F35" i="7"/>
  <c r="D36" i="7"/>
  <c r="E36" i="7"/>
  <c r="F36" i="7"/>
  <c r="D37" i="7"/>
  <c r="E37" i="7"/>
  <c r="F37" i="7"/>
  <c r="D38" i="7"/>
  <c r="E38" i="7"/>
  <c r="F38" i="7"/>
  <c r="D39" i="7"/>
  <c r="E39" i="7"/>
  <c r="F39" i="7"/>
  <c r="D40" i="7"/>
  <c r="E40" i="7"/>
  <c r="F40" i="7"/>
  <c r="D41" i="7"/>
  <c r="E41" i="7"/>
  <c r="F41" i="7"/>
  <c r="D42" i="7"/>
  <c r="E42" i="7"/>
  <c r="F42" i="7"/>
  <c r="D43" i="7"/>
  <c r="E43" i="7"/>
  <c r="F43" i="7"/>
  <c r="D44" i="7"/>
  <c r="E44" i="7"/>
  <c r="F44" i="7"/>
  <c r="D45" i="7"/>
  <c r="E45" i="7"/>
  <c r="F45" i="7"/>
  <c r="D46" i="7"/>
  <c r="E46" i="7"/>
  <c r="F46" i="7"/>
  <c r="D47" i="7"/>
  <c r="E47" i="7"/>
  <c r="F47" i="7"/>
  <c r="D48" i="7"/>
  <c r="E48" i="7"/>
  <c r="F48" i="7"/>
  <c r="D49" i="7"/>
  <c r="E49" i="7"/>
  <c r="F49" i="7"/>
  <c r="D50" i="7"/>
  <c r="E50" i="7"/>
  <c r="F50" i="7"/>
  <c r="D51" i="7"/>
  <c r="E51" i="7"/>
  <c r="F51" i="7"/>
  <c r="D52" i="7"/>
  <c r="E52" i="7"/>
  <c r="F52" i="7"/>
  <c r="D53" i="7"/>
  <c r="E53" i="7"/>
  <c r="F53" i="7"/>
  <c r="D54" i="7"/>
  <c r="E54" i="7"/>
  <c r="F54" i="7"/>
  <c r="D55" i="7"/>
  <c r="E55" i="7"/>
  <c r="F55" i="7"/>
  <c r="D56" i="7"/>
  <c r="E56" i="7"/>
  <c r="F56" i="7"/>
  <c r="D57" i="7"/>
  <c r="E57" i="7"/>
  <c r="F57" i="7"/>
  <c r="D58" i="7"/>
  <c r="E58" i="7"/>
  <c r="F58" i="7"/>
  <c r="D59" i="7"/>
  <c r="E59" i="7"/>
  <c r="F59" i="7"/>
  <c r="D60" i="7"/>
  <c r="E60" i="7"/>
  <c r="F60" i="7"/>
  <c r="D61" i="7"/>
  <c r="E61" i="7"/>
  <c r="F61" i="7"/>
  <c r="D62" i="7"/>
  <c r="E62" i="7"/>
  <c r="F62" i="7"/>
  <c r="D63" i="7"/>
  <c r="E63" i="7"/>
  <c r="F63" i="7"/>
  <c r="D64" i="7"/>
  <c r="E64" i="7"/>
  <c r="F64" i="7"/>
  <c r="D65" i="7"/>
  <c r="E65" i="7"/>
  <c r="F65" i="7"/>
  <c r="D66" i="7"/>
  <c r="E66" i="7"/>
  <c r="F66" i="7"/>
  <c r="D67" i="7"/>
  <c r="E67" i="7"/>
  <c r="F67" i="7"/>
  <c r="D68" i="7"/>
  <c r="E68" i="7"/>
  <c r="F68" i="7"/>
  <c r="D69" i="7"/>
  <c r="E69" i="7"/>
  <c r="F69" i="7"/>
  <c r="D70" i="7"/>
  <c r="E70" i="7"/>
  <c r="F70" i="7"/>
  <c r="D71" i="7"/>
  <c r="E71" i="7"/>
  <c r="F71" i="7"/>
  <c r="D72" i="7"/>
  <c r="E72" i="7"/>
  <c r="F72" i="7"/>
  <c r="D73" i="7"/>
  <c r="E73" i="7"/>
  <c r="F73" i="7"/>
  <c r="D74" i="7"/>
  <c r="E74" i="7"/>
  <c r="F74" i="7"/>
  <c r="D15" i="7"/>
  <c r="E15" i="7"/>
  <c r="F15" i="7"/>
  <c r="D16" i="6"/>
  <c r="E16" i="6"/>
  <c r="F16" i="6"/>
  <c r="D17" i="6"/>
  <c r="E17" i="6"/>
  <c r="F17" i="6"/>
  <c r="D18" i="6"/>
  <c r="E18" i="6"/>
  <c r="F18" i="6"/>
  <c r="D19" i="6"/>
  <c r="E19" i="6"/>
  <c r="F19" i="6"/>
  <c r="D20" i="6"/>
  <c r="E20" i="6"/>
  <c r="F20" i="6"/>
  <c r="D21" i="6"/>
  <c r="E21" i="6"/>
  <c r="F21" i="6"/>
  <c r="D22" i="6"/>
  <c r="E22" i="6"/>
  <c r="F22" i="6"/>
  <c r="D23" i="6"/>
  <c r="E23" i="6"/>
  <c r="F23" i="6"/>
  <c r="D24" i="6"/>
  <c r="E24" i="6"/>
  <c r="F24" i="6"/>
  <c r="D25" i="6"/>
  <c r="E25" i="6"/>
  <c r="F25" i="6"/>
  <c r="D26" i="6"/>
  <c r="E26" i="6"/>
  <c r="F26" i="6"/>
  <c r="D27" i="6"/>
  <c r="E27" i="6"/>
  <c r="F27" i="6"/>
  <c r="D28" i="6"/>
  <c r="E28" i="6"/>
  <c r="F28" i="6"/>
  <c r="D29" i="6"/>
  <c r="E29" i="6"/>
  <c r="F29" i="6"/>
  <c r="D30" i="6"/>
  <c r="E30" i="6"/>
  <c r="F30" i="6"/>
  <c r="D31" i="6"/>
  <c r="E31" i="6"/>
  <c r="F31" i="6"/>
  <c r="D32" i="6"/>
  <c r="E32" i="6"/>
  <c r="F32" i="6"/>
  <c r="D33" i="6"/>
  <c r="E33" i="6"/>
  <c r="F33" i="6"/>
  <c r="D34" i="6"/>
  <c r="E34" i="6"/>
  <c r="F34" i="6"/>
  <c r="D35" i="6"/>
  <c r="E35" i="6"/>
  <c r="F35" i="6"/>
  <c r="D36" i="6"/>
  <c r="E36" i="6"/>
  <c r="F36" i="6"/>
  <c r="D37" i="6"/>
  <c r="E37" i="6"/>
  <c r="F37" i="6"/>
  <c r="D38" i="6"/>
  <c r="E38" i="6"/>
  <c r="F38" i="6"/>
  <c r="D39" i="6"/>
  <c r="E39" i="6"/>
  <c r="F39" i="6"/>
  <c r="D40" i="6"/>
  <c r="E40" i="6"/>
  <c r="F40" i="6"/>
  <c r="D41" i="6"/>
  <c r="E41" i="6"/>
  <c r="F41" i="6"/>
  <c r="D42" i="6"/>
  <c r="E42" i="6"/>
  <c r="F42" i="6"/>
  <c r="D43" i="6"/>
  <c r="E43" i="6"/>
  <c r="F43" i="6"/>
  <c r="D44" i="6"/>
  <c r="E44" i="6"/>
  <c r="F44" i="6"/>
  <c r="D45" i="6"/>
  <c r="E45" i="6"/>
  <c r="F45" i="6"/>
  <c r="D46" i="6"/>
  <c r="E46" i="6"/>
  <c r="F46" i="6"/>
  <c r="D47" i="6"/>
  <c r="E47" i="6"/>
  <c r="F47" i="6"/>
  <c r="D48" i="6"/>
  <c r="E48" i="6"/>
  <c r="F48" i="6"/>
  <c r="D49" i="6"/>
  <c r="E49" i="6"/>
  <c r="F49" i="6"/>
  <c r="D50" i="6"/>
  <c r="E50" i="6"/>
  <c r="F50" i="6"/>
  <c r="D51" i="6"/>
  <c r="E51" i="6"/>
  <c r="F51" i="6"/>
  <c r="D52" i="6"/>
  <c r="E52" i="6"/>
  <c r="F52" i="6"/>
  <c r="D53" i="6"/>
  <c r="E53" i="6"/>
  <c r="F53" i="6"/>
  <c r="D54" i="6"/>
  <c r="E54" i="6"/>
  <c r="F54" i="6"/>
  <c r="D55" i="6"/>
  <c r="E55" i="6"/>
  <c r="F55" i="6"/>
  <c r="D56" i="6"/>
  <c r="E56" i="6"/>
  <c r="F56" i="6"/>
  <c r="D57" i="6"/>
  <c r="E57" i="6"/>
  <c r="F57" i="6"/>
  <c r="D58" i="6"/>
  <c r="E58" i="6"/>
  <c r="F58" i="6"/>
  <c r="D59" i="6"/>
  <c r="E59" i="6"/>
  <c r="F59" i="6"/>
  <c r="D60" i="6"/>
  <c r="E60" i="6"/>
  <c r="F60" i="6"/>
  <c r="D61" i="6"/>
  <c r="E61" i="6"/>
  <c r="F61" i="6"/>
  <c r="D62" i="6"/>
  <c r="E62" i="6"/>
  <c r="F62" i="6"/>
  <c r="D63" i="6"/>
  <c r="E63" i="6"/>
  <c r="F63" i="6"/>
  <c r="D64" i="6"/>
  <c r="E64" i="6"/>
  <c r="F64" i="6"/>
  <c r="D65" i="6"/>
  <c r="E65" i="6"/>
  <c r="F65" i="6"/>
  <c r="D66" i="6"/>
  <c r="E66" i="6"/>
  <c r="F66" i="6"/>
  <c r="D67" i="6"/>
  <c r="E67" i="6"/>
  <c r="F67" i="6"/>
  <c r="D68" i="6"/>
  <c r="E68" i="6"/>
  <c r="F68" i="6"/>
  <c r="D69" i="6"/>
  <c r="E69" i="6"/>
  <c r="F69" i="6"/>
  <c r="D70" i="6"/>
  <c r="E70" i="6"/>
  <c r="F70" i="6"/>
  <c r="D71" i="6"/>
  <c r="E71" i="6"/>
  <c r="F71" i="6"/>
  <c r="D72" i="6"/>
  <c r="E72" i="6"/>
  <c r="F72" i="6"/>
  <c r="D73" i="6"/>
  <c r="E73" i="6"/>
  <c r="F73" i="6"/>
  <c r="D74" i="6"/>
  <c r="E74" i="6"/>
  <c r="F74" i="6"/>
  <c r="D75" i="6"/>
  <c r="E75" i="6"/>
  <c r="F75" i="6"/>
  <c r="D76" i="6"/>
  <c r="E76" i="6"/>
  <c r="F76" i="6"/>
  <c r="D77" i="6"/>
  <c r="E77" i="6"/>
  <c r="F77" i="6"/>
  <c r="D78" i="6"/>
  <c r="E78" i="6"/>
  <c r="F78" i="6"/>
  <c r="D79" i="6"/>
  <c r="E79" i="6"/>
  <c r="F79" i="6"/>
  <c r="D80" i="6"/>
  <c r="E80" i="6"/>
  <c r="F80" i="6"/>
  <c r="D81" i="6"/>
  <c r="E81" i="6"/>
  <c r="F81" i="6"/>
  <c r="D82" i="6"/>
  <c r="E82" i="6"/>
  <c r="F82" i="6"/>
  <c r="D83" i="6"/>
  <c r="E83" i="6"/>
  <c r="F83" i="6"/>
  <c r="D84" i="6"/>
  <c r="E84" i="6"/>
  <c r="F84" i="6"/>
  <c r="D85" i="6"/>
  <c r="E85" i="6"/>
  <c r="F85" i="6"/>
  <c r="D86" i="6"/>
  <c r="E86" i="6"/>
  <c r="F86" i="6"/>
  <c r="D15" i="6"/>
  <c r="E15" i="6"/>
  <c r="F15" i="6"/>
  <c r="D9" i="6"/>
  <c r="E18" i="9"/>
  <c r="H16" i="9"/>
  <c r="H15" i="9"/>
  <c r="H14" i="9"/>
  <c r="F16" i="9"/>
  <c r="F15" i="9"/>
  <c r="F14" i="9"/>
  <c r="C15"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D9" i="13"/>
  <c r="D8" i="13"/>
  <c r="D9" i="7"/>
  <c r="G15" i="13"/>
  <c r="C16" i="13"/>
  <c r="G16" i="13"/>
  <c r="C17" i="13"/>
  <c r="G17" i="13"/>
  <c r="C18" i="13"/>
  <c r="G18" i="13"/>
  <c r="C19" i="13"/>
  <c r="G19" i="13"/>
  <c r="C20" i="13"/>
  <c r="G20" i="13"/>
  <c r="C21" i="13"/>
  <c r="G21" i="13"/>
  <c r="C22" i="13"/>
  <c r="G22" i="13"/>
  <c r="C23" i="13"/>
  <c r="G23" i="13"/>
  <c r="C24" i="13"/>
  <c r="G24" i="13"/>
  <c r="C25" i="13"/>
  <c r="G25" i="13"/>
  <c r="C26" i="13"/>
  <c r="G26" i="13"/>
  <c r="C27" i="13"/>
  <c r="G27" i="13"/>
  <c r="C28" i="13"/>
  <c r="G28" i="13"/>
  <c r="C29" i="13"/>
  <c r="G29" i="13"/>
  <c r="C30" i="13"/>
  <c r="G30" i="13"/>
  <c r="C31" i="13"/>
  <c r="G31" i="13"/>
  <c r="C32" i="13"/>
  <c r="G32" i="13"/>
  <c r="C33" i="13"/>
  <c r="G33" i="13"/>
  <c r="C34" i="13"/>
  <c r="G34" i="13"/>
  <c r="C35" i="13"/>
  <c r="G35" i="13"/>
  <c r="C36" i="13"/>
  <c r="G36" i="13"/>
  <c r="C37" i="13"/>
  <c r="G37" i="13"/>
  <c r="C38" i="13"/>
  <c r="G38" i="13"/>
  <c r="C39" i="13"/>
  <c r="G39" i="13"/>
  <c r="C40" i="13"/>
  <c r="G40" i="13"/>
  <c r="C41" i="13"/>
  <c r="G41" i="13"/>
  <c r="C42" i="13"/>
  <c r="G42" i="13"/>
  <c r="C43" i="13"/>
  <c r="G43" i="13"/>
  <c r="C44" i="13"/>
  <c r="G44" i="13"/>
  <c r="C45" i="13"/>
  <c r="G45" i="13"/>
  <c r="C46" i="13"/>
  <c r="G46" i="13"/>
  <c r="C47" i="13"/>
  <c r="G47" i="13"/>
  <c r="C48" i="13"/>
  <c r="G48" i="13"/>
  <c r="C49" i="13"/>
  <c r="G49" i="13"/>
  <c r="C50" i="13"/>
  <c r="G50" i="13"/>
  <c r="C51" i="13"/>
  <c r="G51" i="13"/>
  <c r="C52" i="13"/>
  <c r="G52" i="13"/>
  <c r="C53" i="13"/>
  <c r="G53" i="13"/>
  <c r="C54" i="13"/>
  <c r="G54" i="13"/>
  <c r="C55" i="13"/>
  <c r="G55" i="13"/>
  <c r="C56" i="13"/>
  <c r="G56" i="13"/>
  <c r="C57" i="13"/>
  <c r="G57" i="13"/>
  <c r="C58" i="13"/>
  <c r="G58" i="13"/>
  <c r="C59" i="13"/>
  <c r="G59" i="13"/>
  <c r="C60" i="13"/>
  <c r="G60" i="13"/>
  <c r="C61" i="13"/>
  <c r="G61" i="13"/>
  <c r="C62" i="13"/>
  <c r="G62" i="13"/>
  <c r="C63" i="13"/>
  <c r="G63" i="13"/>
  <c r="C64" i="13"/>
  <c r="G64" i="13"/>
  <c r="C65" i="13"/>
  <c r="G65" i="13"/>
  <c r="C66" i="13"/>
  <c r="G66" i="13"/>
  <c r="C67" i="13"/>
  <c r="G67" i="13"/>
  <c r="C68" i="13"/>
  <c r="G68" i="13"/>
  <c r="C69" i="13"/>
  <c r="G69" i="13"/>
  <c r="C70" i="13"/>
  <c r="G70" i="13"/>
  <c r="C71" i="13"/>
  <c r="G71" i="13"/>
  <c r="C72" i="13"/>
  <c r="G72" i="13"/>
  <c r="C73" i="13"/>
  <c r="G73" i="13"/>
  <c r="C74" i="13"/>
  <c r="G74" i="13"/>
  <c r="A107" i="10"/>
  <c r="A101" i="10"/>
  <c r="A102" i="10"/>
  <c r="A103" i="10"/>
  <c r="A104" i="10"/>
  <c r="A105" i="10"/>
  <c r="A106" i="10"/>
  <c r="E8" i="10"/>
  <c r="A17" i="10"/>
  <c r="M8" i="10"/>
  <c r="D8" i="10"/>
  <c r="D9" i="10"/>
  <c r="M7" i="10"/>
  <c r="M6" i="10"/>
  <c r="M5" i="10"/>
  <c r="M4" i="10"/>
  <c r="E10" i="10" s="1"/>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E16" i="9"/>
  <c r="E31" i="9"/>
  <c r="E25" i="9"/>
  <c r="E27" i="9"/>
  <c r="E21" i="9"/>
  <c r="E20" i="9"/>
  <c r="E30" i="9"/>
  <c r="E28" i="9"/>
  <c r="E29" i="9"/>
  <c r="H32" i="9"/>
  <c r="F32" i="9"/>
  <c r="C15"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D8" i="7"/>
  <c r="E15" i="9"/>
  <c r="G15" i="7"/>
  <c r="C16" i="7"/>
  <c r="G16" i="7"/>
  <c r="C17" i="7"/>
  <c r="G17" i="7"/>
  <c r="C18" i="7"/>
  <c r="G18" i="7"/>
  <c r="C19" i="7"/>
  <c r="G19" i="7"/>
  <c r="C20" i="7"/>
  <c r="G20" i="7"/>
  <c r="C21" i="7"/>
  <c r="G21" i="7"/>
  <c r="C22" i="7"/>
  <c r="G22" i="7"/>
  <c r="C23" i="7"/>
  <c r="G23" i="7"/>
  <c r="C24" i="7"/>
  <c r="G24" i="7"/>
  <c r="C25" i="7"/>
  <c r="G25" i="7"/>
  <c r="C26" i="7"/>
  <c r="G26" i="7"/>
  <c r="C27" i="7"/>
  <c r="G27" i="7"/>
  <c r="C28" i="7"/>
  <c r="G28" i="7"/>
  <c r="C29" i="7"/>
  <c r="G29" i="7"/>
  <c r="C30" i="7"/>
  <c r="G30" i="7"/>
  <c r="C31" i="7"/>
  <c r="G31" i="7"/>
  <c r="C32" i="7"/>
  <c r="G32" i="7"/>
  <c r="C33" i="7"/>
  <c r="G33" i="7"/>
  <c r="C34" i="7"/>
  <c r="G34" i="7"/>
  <c r="C35" i="7"/>
  <c r="G35" i="7"/>
  <c r="C36" i="7"/>
  <c r="G36" i="7"/>
  <c r="C37" i="7"/>
  <c r="G37" i="7"/>
  <c r="C38" i="7"/>
  <c r="G38" i="7"/>
  <c r="C39" i="7"/>
  <c r="G39" i="7"/>
  <c r="C40" i="7"/>
  <c r="G40" i="7"/>
  <c r="C41" i="7"/>
  <c r="G41" i="7"/>
  <c r="C42" i="7"/>
  <c r="G42" i="7"/>
  <c r="C43" i="7"/>
  <c r="G43" i="7"/>
  <c r="C44" i="7"/>
  <c r="G44" i="7"/>
  <c r="C45" i="7"/>
  <c r="G45" i="7"/>
  <c r="C46" i="7"/>
  <c r="G46" i="7"/>
  <c r="C47" i="7"/>
  <c r="G47" i="7"/>
  <c r="C48" i="7"/>
  <c r="G48" i="7"/>
  <c r="C49" i="7"/>
  <c r="G49" i="7"/>
  <c r="C50" i="7"/>
  <c r="G50" i="7"/>
  <c r="C51" i="7"/>
  <c r="G51" i="7"/>
  <c r="C52" i="7"/>
  <c r="G52" i="7"/>
  <c r="C53" i="7"/>
  <c r="G53" i="7"/>
  <c r="C54" i="7"/>
  <c r="G54" i="7"/>
  <c r="C55" i="7"/>
  <c r="G55" i="7"/>
  <c r="C56" i="7"/>
  <c r="G56" i="7"/>
  <c r="C57" i="7"/>
  <c r="G57" i="7"/>
  <c r="C58" i="7"/>
  <c r="G58" i="7"/>
  <c r="C59" i="7"/>
  <c r="G59" i="7"/>
  <c r="C60" i="7"/>
  <c r="G60" i="7"/>
  <c r="C61" i="7"/>
  <c r="G61" i="7"/>
  <c r="C62" i="7"/>
  <c r="G62" i="7"/>
  <c r="C63" i="7"/>
  <c r="G63" i="7"/>
  <c r="C64" i="7"/>
  <c r="G64" i="7"/>
  <c r="C65" i="7"/>
  <c r="G65" i="7"/>
  <c r="C66" i="7"/>
  <c r="G66" i="7"/>
  <c r="C67" i="7"/>
  <c r="G67" i="7"/>
  <c r="C68" i="7"/>
  <c r="G68" i="7"/>
  <c r="C69" i="7"/>
  <c r="G69" i="7"/>
  <c r="C70" i="7"/>
  <c r="G70" i="7"/>
  <c r="C71" i="7"/>
  <c r="G71" i="7"/>
  <c r="C72" i="7"/>
  <c r="G72" i="7"/>
  <c r="C73" i="7"/>
  <c r="G73" i="7"/>
  <c r="C74" i="7"/>
  <c r="G74" i="7"/>
  <c r="C15"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D8" i="6"/>
  <c r="M6" i="5"/>
  <c r="D8" i="5"/>
  <c r="D9"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G15" i="6"/>
  <c r="C16" i="6"/>
  <c r="G16" i="6"/>
  <c r="C17" i="6"/>
  <c r="M5" i="5"/>
  <c r="M8" i="5"/>
  <c r="M7" i="5"/>
  <c r="M4" i="5"/>
  <c r="E10" i="5" s="1"/>
  <c r="E14" i="9"/>
  <c r="G17" i="6"/>
  <c r="C18" i="6"/>
  <c r="G18" i="6"/>
  <c r="C19" i="6"/>
  <c r="G19" i="6"/>
  <c r="C20" i="6"/>
  <c r="G20" i="6"/>
  <c r="C21" i="6"/>
  <c r="G21" i="6"/>
  <c r="C22" i="6"/>
  <c r="G22" i="6"/>
  <c r="C23" i="6"/>
  <c r="G23" i="6"/>
  <c r="C24" i="6"/>
  <c r="G24" i="6"/>
  <c r="C25" i="6"/>
  <c r="G25" i="6"/>
  <c r="C26" i="6"/>
  <c r="G26" i="6"/>
  <c r="C27" i="6"/>
  <c r="G27" i="6"/>
  <c r="C28" i="6"/>
  <c r="G28" i="6"/>
  <c r="C29" i="6"/>
  <c r="G29" i="6"/>
  <c r="C30" i="6"/>
  <c r="G30" i="6"/>
  <c r="C31" i="6"/>
  <c r="G31" i="6"/>
  <c r="C32" i="6"/>
  <c r="G32" i="6"/>
  <c r="C33" i="6"/>
  <c r="G33" i="6"/>
  <c r="C34" i="6"/>
  <c r="G34" i="6"/>
  <c r="C35" i="6"/>
  <c r="G35" i="6"/>
  <c r="C36" i="6"/>
  <c r="G36" i="6"/>
  <c r="C37" i="6"/>
  <c r="G37" i="6"/>
  <c r="C38" i="6"/>
  <c r="G38" i="6"/>
  <c r="C39" i="6"/>
  <c r="G39" i="6"/>
  <c r="C40" i="6"/>
  <c r="G40" i="6"/>
  <c r="C41" i="6"/>
  <c r="G41" i="6"/>
  <c r="C42" i="6"/>
  <c r="G42" i="6"/>
  <c r="C43" i="6"/>
  <c r="G43" i="6"/>
  <c r="C44" i="6"/>
  <c r="G44" i="6"/>
  <c r="C45" i="6"/>
  <c r="G45" i="6"/>
  <c r="C46" i="6"/>
  <c r="G46" i="6"/>
  <c r="C47" i="6"/>
  <c r="G47" i="6"/>
  <c r="C48" i="6"/>
  <c r="G48" i="6"/>
  <c r="C49" i="6"/>
  <c r="G49" i="6"/>
  <c r="C50" i="6"/>
  <c r="G50" i="6"/>
  <c r="C51" i="6"/>
  <c r="G51" i="6"/>
  <c r="C52" i="6"/>
  <c r="G52" i="6"/>
  <c r="C53" i="6"/>
  <c r="G53" i="6"/>
  <c r="C54" i="6"/>
  <c r="G54" i="6"/>
  <c r="C55" i="6"/>
  <c r="G55" i="6"/>
  <c r="C56" i="6"/>
  <c r="G56" i="6"/>
  <c r="C57" i="6"/>
  <c r="G57" i="6"/>
  <c r="C58" i="6"/>
  <c r="G58" i="6"/>
  <c r="C59" i="6"/>
  <c r="G59" i="6"/>
  <c r="C60" i="6"/>
  <c r="G60" i="6"/>
  <c r="C61" i="6"/>
  <c r="G61" i="6"/>
  <c r="C62" i="6"/>
  <c r="G62" i="6"/>
  <c r="C63" i="6"/>
  <c r="G63" i="6"/>
  <c r="C64" i="6"/>
  <c r="G64" i="6"/>
  <c r="C65" i="6"/>
  <c r="G65" i="6"/>
  <c r="C66" i="6"/>
  <c r="G66" i="6"/>
  <c r="C67" i="6"/>
  <c r="G67" i="6"/>
  <c r="C68" i="6"/>
  <c r="G68" i="6"/>
  <c r="C69" i="6"/>
  <c r="G69" i="6"/>
  <c r="C70" i="6"/>
  <c r="G70" i="6"/>
  <c r="C71" i="6"/>
  <c r="G71" i="6"/>
  <c r="C72" i="6"/>
  <c r="G72" i="6"/>
  <c r="C73" i="6"/>
  <c r="G73" i="6"/>
  <c r="C74" i="6"/>
  <c r="G74" i="6"/>
  <c r="C75" i="6"/>
  <c r="G75" i="6"/>
  <c r="C76" i="6"/>
  <c r="G76" i="6"/>
  <c r="C77" i="6"/>
  <c r="G77" i="6"/>
  <c r="C78" i="6"/>
  <c r="G78" i="6"/>
  <c r="C79" i="6"/>
  <c r="G79" i="6"/>
  <c r="C80" i="6"/>
  <c r="G80" i="6"/>
  <c r="C81" i="6"/>
  <c r="G81" i="6"/>
  <c r="C82" i="6"/>
  <c r="G82" i="6"/>
  <c r="C83" i="6"/>
  <c r="G83" i="6"/>
  <c r="C84" i="6"/>
  <c r="G84" i="6"/>
  <c r="C85" i="6"/>
  <c r="G85" i="6"/>
  <c r="C86" i="6"/>
  <c r="G86" i="6"/>
  <c r="G32" i="9" l="1"/>
  <c r="E11" i="5"/>
  <c r="E12" i="5"/>
  <c r="E12" i="10"/>
  <c r="E11" i="10"/>
  <c r="M32" i="14"/>
  <c r="K32" i="14"/>
  <c r="F35" i="14"/>
  <c r="F37" i="14"/>
  <c r="E35" i="14"/>
  <c r="E36" i="14" s="1"/>
  <c r="E32" i="9"/>
  <c r="D17" i="10" l="1"/>
  <c r="F17" i="10" s="1"/>
  <c r="E17" i="10"/>
  <c r="D19" i="5"/>
  <c r="F19" i="5" s="1"/>
  <c r="D23" i="5"/>
  <c r="F23" i="5" s="1"/>
  <c r="D27" i="5"/>
  <c r="D31" i="5"/>
  <c r="D35" i="5"/>
  <c r="D39" i="5"/>
  <c r="D43" i="5"/>
  <c r="D47" i="5"/>
  <c r="D51" i="5"/>
  <c r="D55" i="5"/>
  <c r="D59" i="5"/>
  <c r="D63" i="5"/>
  <c r="D67" i="5"/>
  <c r="F67" i="5" s="1"/>
  <c r="D71" i="5"/>
  <c r="F71" i="5" s="1"/>
  <c r="D75" i="5"/>
  <c r="F75" i="5" s="1"/>
  <c r="D79" i="5"/>
  <c r="D83" i="5"/>
  <c r="D87" i="5"/>
  <c r="D77" i="5"/>
  <c r="E19" i="5"/>
  <c r="E23" i="5"/>
  <c r="E27" i="5"/>
  <c r="E31" i="5"/>
  <c r="E35" i="5"/>
  <c r="E39" i="5"/>
  <c r="E43" i="5"/>
  <c r="E47" i="5"/>
  <c r="E51" i="5"/>
  <c r="E55" i="5"/>
  <c r="E59" i="5"/>
  <c r="E63" i="5"/>
  <c r="E67" i="5"/>
  <c r="E71" i="5"/>
  <c r="E75" i="5"/>
  <c r="E79" i="5"/>
  <c r="E83" i="5"/>
  <c r="E87" i="5"/>
  <c r="D20" i="5"/>
  <c r="F20" i="5" s="1"/>
  <c r="D24" i="5"/>
  <c r="F24" i="5" s="1"/>
  <c r="D28" i="5"/>
  <c r="D32" i="5"/>
  <c r="D36" i="5"/>
  <c r="D40" i="5"/>
  <c r="D44" i="5"/>
  <c r="D48" i="5"/>
  <c r="D52" i="5"/>
  <c r="D56" i="5"/>
  <c r="D60" i="5"/>
  <c r="D64" i="5"/>
  <c r="F64" i="5" s="1"/>
  <c r="D68" i="5"/>
  <c r="F68" i="5" s="1"/>
  <c r="D72" i="5"/>
  <c r="F72" i="5" s="1"/>
  <c r="D76" i="5"/>
  <c r="F76" i="5" s="1"/>
  <c r="D80" i="5"/>
  <c r="D84" i="5"/>
  <c r="D88" i="5"/>
  <c r="F88" i="5" s="1"/>
  <c r="E88" i="5"/>
  <c r="E20" i="5"/>
  <c r="E24" i="5"/>
  <c r="E28" i="5"/>
  <c r="E32" i="5"/>
  <c r="E36" i="5"/>
  <c r="E40" i="5"/>
  <c r="E44" i="5"/>
  <c r="E48" i="5"/>
  <c r="E52" i="5"/>
  <c r="E56" i="5"/>
  <c r="E60" i="5"/>
  <c r="E64" i="5"/>
  <c r="E68" i="5"/>
  <c r="E72" i="5"/>
  <c r="E76" i="5"/>
  <c r="E80" i="5"/>
  <c r="E84" i="5"/>
  <c r="D21" i="5"/>
  <c r="D25" i="5"/>
  <c r="D29" i="5"/>
  <c r="D33" i="5"/>
  <c r="D37" i="5"/>
  <c r="F37" i="5" s="1"/>
  <c r="D41" i="5"/>
  <c r="D45" i="5"/>
  <c r="D49" i="5"/>
  <c r="D53" i="5"/>
  <c r="D57" i="5"/>
  <c r="D61" i="5"/>
  <c r="D65" i="5"/>
  <c r="D73" i="5"/>
  <c r="D85" i="5"/>
  <c r="F85" i="5" s="1"/>
  <c r="E21" i="5"/>
  <c r="E25" i="5"/>
  <c r="E29" i="5"/>
  <c r="E33" i="5"/>
  <c r="E37" i="5"/>
  <c r="E41" i="5"/>
  <c r="E45" i="5"/>
  <c r="E49" i="5"/>
  <c r="E53" i="5"/>
  <c r="E57" i="5"/>
  <c r="E61" i="5"/>
  <c r="E65" i="5"/>
  <c r="E69" i="5"/>
  <c r="E73" i="5"/>
  <c r="E77" i="5"/>
  <c r="E81" i="5"/>
  <c r="E85" i="5"/>
  <c r="E17" i="5"/>
  <c r="D17" i="5"/>
  <c r="F17" i="5" s="1"/>
  <c r="J13" i="14" s="1"/>
  <c r="C17" i="5"/>
  <c r="G17" i="5" s="1"/>
  <c r="C18" i="5" s="1"/>
  <c r="G18" i="5" s="1"/>
  <c r="C19" i="5" s="1"/>
  <c r="G19" i="5" s="1"/>
  <c r="C20" i="5" s="1"/>
  <c r="G20" i="5" s="1"/>
  <c r="C21" i="5" s="1"/>
  <c r="D81" i="5"/>
  <c r="D69" i="5"/>
  <c r="D18" i="5"/>
  <c r="F18" i="5" s="1"/>
  <c r="D22" i="5"/>
  <c r="D26" i="5"/>
  <c r="F26" i="5" s="1"/>
  <c r="D30" i="5"/>
  <c r="D34" i="5"/>
  <c r="F34" i="5" s="1"/>
  <c r="D38" i="5"/>
  <c r="D42" i="5"/>
  <c r="D46" i="5"/>
  <c r="D50" i="5"/>
  <c r="D54" i="5"/>
  <c r="D58" i="5"/>
  <c r="D62" i="5"/>
  <c r="F62" i="5" s="1"/>
  <c r="D66" i="5"/>
  <c r="F66" i="5" s="1"/>
  <c r="D70" i="5"/>
  <c r="F70" i="5" s="1"/>
  <c r="D74" i="5"/>
  <c r="F74" i="5" s="1"/>
  <c r="D78" i="5"/>
  <c r="D82" i="5"/>
  <c r="D86" i="5"/>
  <c r="F86" i="5" s="1"/>
  <c r="E86" i="5"/>
  <c r="E34" i="5"/>
  <c r="E18" i="5"/>
  <c r="E22" i="5"/>
  <c r="E26" i="5"/>
  <c r="E30" i="5"/>
  <c r="E38" i="5"/>
  <c r="E42" i="5"/>
  <c r="E46" i="5"/>
  <c r="E50" i="5"/>
  <c r="E54" i="5"/>
  <c r="E58" i="5"/>
  <c r="E62" i="5"/>
  <c r="E66" i="5"/>
  <c r="E70" i="5"/>
  <c r="E74" i="5"/>
  <c r="E78" i="5"/>
  <c r="E82" i="5"/>
  <c r="C17" i="10"/>
  <c r="F36" i="14"/>
  <c r="F38" i="14" s="1"/>
  <c r="G17" i="10" l="1"/>
  <c r="C18" i="10" s="1"/>
  <c r="F57" i="5"/>
  <c r="F53" i="5"/>
  <c r="F38" i="5"/>
  <c r="F41" i="5"/>
  <c r="F40" i="5"/>
  <c r="F82" i="5"/>
  <c r="F84" i="5"/>
  <c r="F36" i="5"/>
  <c r="F87" i="5"/>
  <c r="F39" i="5"/>
  <c r="F78" i="5"/>
  <c r="F30" i="5"/>
  <c r="F33" i="5"/>
  <c r="F80" i="5"/>
  <c r="F32" i="5"/>
  <c r="F83" i="5"/>
  <c r="F35" i="5"/>
  <c r="F22" i="5"/>
  <c r="F27" i="5"/>
  <c r="F73" i="5"/>
  <c r="F65" i="5"/>
  <c r="F58" i="5"/>
  <c r="F81" i="5"/>
  <c r="F61" i="5"/>
  <c r="F60" i="5"/>
  <c r="F63" i="5"/>
  <c r="F56" i="5"/>
  <c r="F59" i="5"/>
  <c r="G21" i="5"/>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C80" i="5" s="1"/>
  <c r="G80" i="5" s="1"/>
  <c r="C81" i="5" s="1"/>
  <c r="G81" i="5" s="1"/>
  <c r="C82" i="5" s="1"/>
  <c r="G82" i="5" s="1"/>
  <c r="C83" i="5" s="1"/>
  <c r="G83" i="5" s="1"/>
  <c r="C84" i="5" s="1"/>
  <c r="G84" i="5" s="1"/>
  <c r="C85" i="5" s="1"/>
  <c r="G85" i="5" s="1"/>
  <c r="C86" i="5" s="1"/>
  <c r="G86" i="5" s="1"/>
  <c r="C87" i="5" s="1"/>
  <c r="G87" i="5" s="1"/>
  <c r="C88" i="5" s="1"/>
  <c r="G88" i="5" s="1"/>
  <c r="J22" i="14"/>
  <c r="J34" i="14" s="1"/>
  <c r="I13" i="14"/>
  <c r="I22" i="14" s="1"/>
  <c r="I34" i="14" s="1"/>
  <c r="I35" i="14" s="1"/>
  <c r="I36" i="14" s="1"/>
  <c r="F55" i="5"/>
  <c r="F54" i="5"/>
  <c r="F50" i="5"/>
  <c r="F46" i="5"/>
  <c r="F52" i="5"/>
  <c r="F49" i="5"/>
  <c r="F48" i="5"/>
  <c r="F51" i="5"/>
  <c r="F42" i="5"/>
  <c r="F45" i="5"/>
  <c r="F44" i="5"/>
  <c r="F47" i="5"/>
  <c r="F77" i="5"/>
  <c r="F43" i="5"/>
  <c r="F29" i="5"/>
  <c r="F28" i="5"/>
  <c r="F79" i="5"/>
  <c r="F31" i="5"/>
  <c r="F25" i="5"/>
  <c r="F21" i="5"/>
  <c r="F69" i="5"/>
  <c r="E30" i="10" l="1"/>
  <c r="E42" i="10"/>
  <c r="E54" i="10"/>
  <c r="E66" i="10"/>
  <c r="E78" i="10"/>
  <c r="E90" i="10"/>
  <c r="E102" i="10"/>
  <c r="E19" i="10"/>
  <c r="E31" i="10"/>
  <c r="E43" i="10"/>
  <c r="E55" i="10"/>
  <c r="E67" i="10"/>
  <c r="E79" i="10"/>
  <c r="E91" i="10"/>
  <c r="E103" i="10"/>
  <c r="E20" i="10"/>
  <c r="E32" i="10"/>
  <c r="E44" i="10"/>
  <c r="E56" i="10"/>
  <c r="E68" i="10"/>
  <c r="E80" i="10"/>
  <c r="E92" i="10"/>
  <c r="E104" i="10"/>
  <c r="E21" i="10"/>
  <c r="E33" i="10"/>
  <c r="E45" i="10"/>
  <c r="E57" i="10"/>
  <c r="E69" i="10"/>
  <c r="E81" i="10"/>
  <c r="E93" i="10"/>
  <c r="E105" i="10"/>
  <c r="E22" i="10"/>
  <c r="E34" i="10"/>
  <c r="E46" i="10"/>
  <c r="E58" i="10"/>
  <c r="E70" i="10"/>
  <c r="E82" i="10"/>
  <c r="E94" i="10"/>
  <c r="E106" i="10"/>
  <c r="E23" i="10"/>
  <c r="E35" i="10"/>
  <c r="E47" i="10"/>
  <c r="E59" i="10"/>
  <c r="E71" i="10"/>
  <c r="E83" i="10"/>
  <c r="E95" i="10"/>
  <c r="E107" i="10"/>
  <c r="E24" i="10"/>
  <c r="E36" i="10"/>
  <c r="E48" i="10"/>
  <c r="E60" i="10"/>
  <c r="E72" i="10"/>
  <c r="E84" i="10"/>
  <c r="E96" i="10"/>
  <c r="E18" i="10"/>
  <c r="G18" i="10" s="1"/>
  <c r="C19" i="10" s="1"/>
  <c r="E25" i="10"/>
  <c r="E37" i="10"/>
  <c r="E49" i="10"/>
  <c r="E61" i="10"/>
  <c r="E73" i="10"/>
  <c r="E85" i="10"/>
  <c r="E97" i="10"/>
  <c r="D18" i="10"/>
  <c r="E26" i="10"/>
  <c r="E38" i="10"/>
  <c r="E50" i="10"/>
  <c r="E62" i="10"/>
  <c r="E74" i="10"/>
  <c r="E86" i="10"/>
  <c r="E98" i="10"/>
  <c r="E27" i="10"/>
  <c r="E39" i="10"/>
  <c r="E51" i="10"/>
  <c r="E63" i="10"/>
  <c r="E75" i="10"/>
  <c r="E87" i="10"/>
  <c r="E99" i="10"/>
  <c r="E28" i="10"/>
  <c r="E40" i="10"/>
  <c r="E52" i="10"/>
  <c r="E64" i="10"/>
  <c r="E76" i="10"/>
  <c r="E88" i="10"/>
  <c r="E100" i="10"/>
  <c r="E29" i="10"/>
  <c r="E41" i="10"/>
  <c r="E53" i="10"/>
  <c r="E65" i="10"/>
  <c r="E77" i="10"/>
  <c r="E89" i="10"/>
  <c r="E101" i="10"/>
  <c r="J37" i="14"/>
  <c r="J35" i="14"/>
  <c r="J36" i="14" s="1"/>
  <c r="J38" i="14" s="1"/>
  <c r="D19" i="10" l="1"/>
  <c r="F19" i="10" s="1"/>
  <c r="G19" i="10"/>
  <c r="C20" i="10" s="1"/>
  <c r="D20" i="10" s="1"/>
  <c r="F20" i="10" s="1"/>
  <c r="F18" i="10"/>
  <c r="G20" i="10" l="1"/>
  <c r="C21" i="10" s="1"/>
  <c r="D21" i="10" s="1"/>
  <c r="H13" i="14"/>
  <c r="F13" i="9"/>
  <c r="H13" i="9"/>
  <c r="F21" i="10"/>
  <c r="G21" i="10"/>
  <c r="C22" i="10" s="1"/>
  <c r="D22" i="10" s="1"/>
  <c r="H22" i="9" l="1"/>
  <c r="H34" i="9" s="1"/>
  <c r="G22" i="9"/>
  <c r="G34" i="9" s="1"/>
  <c r="G35" i="9" s="1"/>
  <c r="G36" i="9" s="1"/>
  <c r="E13" i="9"/>
  <c r="E22" i="9" s="1"/>
  <c r="E34" i="9" s="1"/>
  <c r="E35" i="9" s="1"/>
  <c r="E36" i="9" s="1"/>
  <c r="F22" i="9"/>
  <c r="F34" i="9" s="1"/>
  <c r="L13" i="14"/>
  <c r="H22" i="14"/>
  <c r="H34" i="14" s="1"/>
  <c r="G13" i="14"/>
  <c r="G22" i="14" s="1"/>
  <c r="G34" i="14" s="1"/>
  <c r="G35" i="14" s="1"/>
  <c r="G36" i="14" s="1"/>
  <c r="G22" i="10"/>
  <c r="C23" i="10" s="1"/>
  <c r="D23" i="10" s="1"/>
  <c r="F22" i="10"/>
  <c r="F37" i="9" l="1"/>
  <c r="F35" i="9"/>
  <c r="F36" i="9" s="1"/>
  <c r="F38" i="9" s="1"/>
  <c r="H35" i="14"/>
  <c r="H36" i="14" s="1"/>
  <c r="H38" i="14" s="1"/>
  <c r="H37" i="14"/>
  <c r="K13" i="14"/>
  <c r="K22" i="14" s="1"/>
  <c r="K34" i="14" s="1"/>
  <c r="K35" i="14" s="1"/>
  <c r="K36" i="14" s="1"/>
  <c r="L22" i="14"/>
  <c r="L34" i="14" s="1"/>
  <c r="H37" i="9"/>
  <c r="H35" i="9"/>
  <c r="H36" i="9" s="1"/>
  <c r="H38" i="9" s="1"/>
  <c r="F23" i="10"/>
  <c r="G23" i="10"/>
  <c r="C24" i="10" s="1"/>
  <c r="D24" i="10" s="1"/>
  <c r="L37" i="14" l="1"/>
  <c r="L35" i="14"/>
  <c r="L36" i="14" s="1"/>
  <c r="L38" i="14" s="1"/>
  <c r="F24" i="10"/>
  <c r="G24" i="10"/>
  <c r="C25" i="10" s="1"/>
  <c r="D25" i="10" s="1"/>
  <c r="F25" i="10" l="1"/>
  <c r="G25" i="10"/>
  <c r="C26" i="10" s="1"/>
  <c r="D26" i="10" s="1"/>
  <c r="F26" i="10" l="1"/>
  <c r="G26" i="10"/>
  <c r="C27" i="10" s="1"/>
  <c r="D27" i="10" s="1"/>
  <c r="G27" i="10" l="1"/>
  <c r="C28" i="10" s="1"/>
  <c r="D28" i="10" s="1"/>
  <c r="F27" i="10"/>
  <c r="F28" i="10" l="1"/>
  <c r="G28" i="10"/>
  <c r="C29" i="10" s="1"/>
  <c r="D29" i="10" s="1"/>
  <c r="F29" i="10" l="1"/>
  <c r="G29" i="10"/>
  <c r="C30" i="10" s="1"/>
  <c r="D30" i="10" s="1"/>
  <c r="F30" i="10" l="1"/>
  <c r="G30" i="10"/>
  <c r="C31" i="10" s="1"/>
  <c r="D31" i="10" s="1"/>
  <c r="F31" i="10" l="1"/>
  <c r="G31" i="10"/>
  <c r="C32" i="10" s="1"/>
  <c r="D32" i="10" s="1"/>
  <c r="F32" i="10" l="1"/>
  <c r="G32" i="10"/>
  <c r="C33" i="10" s="1"/>
  <c r="D33" i="10" s="1"/>
  <c r="F33" i="10" l="1"/>
  <c r="G33" i="10"/>
  <c r="C34" i="10" s="1"/>
  <c r="D34" i="10" s="1"/>
  <c r="F34" i="10" l="1"/>
  <c r="G34" i="10"/>
  <c r="C35" i="10" s="1"/>
  <c r="D35" i="10" s="1"/>
  <c r="G35" i="10" l="1"/>
  <c r="C36" i="10" s="1"/>
  <c r="D36" i="10" s="1"/>
  <c r="F35" i="10"/>
  <c r="G36" i="10" l="1"/>
  <c r="C37" i="10" s="1"/>
  <c r="D37" i="10" s="1"/>
  <c r="F36" i="10"/>
  <c r="G37" i="10" l="1"/>
  <c r="C38" i="10" s="1"/>
  <c r="D38" i="10" s="1"/>
  <c r="F37" i="10"/>
  <c r="F38" i="10" l="1"/>
  <c r="G38" i="10"/>
  <c r="C39" i="10" s="1"/>
  <c r="D39" i="10" s="1"/>
  <c r="F39" i="10" l="1"/>
  <c r="G39" i="10"/>
  <c r="C40" i="10" s="1"/>
  <c r="D40" i="10" s="1"/>
  <c r="F40" i="10" l="1"/>
  <c r="G40" i="10"/>
  <c r="C41" i="10" s="1"/>
  <c r="D41" i="10" s="1"/>
  <c r="F41" i="10" l="1"/>
  <c r="G41" i="10"/>
  <c r="C42" i="10" s="1"/>
  <c r="D42" i="10" s="1"/>
  <c r="F42" i="10" l="1"/>
  <c r="G42" i="10"/>
  <c r="C43" i="10" s="1"/>
  <c r="D43" i="10" s="1"/>
  <c r="G43" i="10" l="1"/>
  <c r="C44" i="10" s="1"/>
  <c r="D44" i="10" s="1"/>
  <c r="F43" i="10"/>
  <c r="G44" i="10" l="1"/>
  <c r="C45" i="10" s="1"/>
  <c r="D45" i="10" s="1"/>
  <c r="F44" i="10"/>
  <c r="G45" i="10" l="1"/>
  <c r="C46" i="10" s="1"/>
  <c r="D46" i="10" s="1"/>
  <c r="F45" i="10"/>
  <c r="F46" i="10" l="1"/>
  <c r="G46" i="10"/>
  <c r="C47" i="10" s="1"/>
  <c r="D47" i="10" s="1"/>
  <c r="F47" i="10" l="1"/>
  <c r="G47" i="10"/>
  <c r="C48" i="10" s="1"/>
  <c r="D48" i="10" s="1"/>
  <c r="F48" i="10" l="1"/>
  <c r="G48" i="10"/>
  <c r="C49" i="10" s="1"/>
  <c r="D49" i="10" s="1"/>
  <c r="F49" i="10" l="1"/>
  <c r="G49" i="10"/>
  <c r="C50" i="10" s="1"/>
  <c r="D50" i="10" s="1"/>
  <c r="M13" i="14" l="1"/>
  <c r="M22" i="14" s="1"/>
  <c r="M34" i="14" s="1"/>
  <c r="M35" i="14" s="1"/>
  <c r="M36" i="14" s="1"/>
  <c r="N22" i="14"/>
  <c r="N34" i="14" s="1"/>
  <c r="F50" i="10"/>
  <c r="G50" i="10"/>
  <c r="C51" i="10" s="1"/>
  <c r="D51" i="10" s="1"/>
  <c r="G51" i="10" l="1"/>
  <c r="C52" i="10" s="1"/>
  <c r="D52" i="10" s="1"/>
  <c r="F51" i="10"/>
  <c r="N37" i="14"/>
  <c r="N35" i="14"/>
  <c r="N36" i="14" s="1"/>
  <c r="N38" i="14" s="1"/>
  <c r="F52" i="10" l="1"/>
  <c r="G52" i="10"/>
  <c r="C53" i="10" s="1"/>
  <c r="D53" i="10" s="1"/>
  <c r="F53" i="10" l="1"/>
  <c r="G53" i="10"/>
  <c r="C54" i="10" s="1"/>
  <c r="D54" i="10" s="1"/>
  <c r="F54" i="10" l="1"/>
  <c r="G54" i="10"/>
  <c r="C55" i="10" s="1"/>
  <c r="D55" i="10" s="1"/>
  <c r="F55" i="10" l="1"/>
  <c r="G55" i="10"/>
  <c r="C56" i="10" s="1"/>
  <c r="D56" i="10" s="1"/>
  <c r="F56" i="10" l="1"/>
  <c r="G56" i="10"/>
  <c r="C57" i="10" s="1"/>
  <c r="D57" i="10" s="1"/>
  <c r="F57" i="10" l="1"/>
  <c r="G57" i="10"/>
  <c r="C58" i="10" s="1"/>
  <c r="D58" i="10" s="1"/>
  <c r="F58" i="10" l="1"/>
  <c r="G58" i="10"/>
  <c r="C59" i="10" s="1"/>
  <c r="D59" i="10" s="1"/>
  <c r="G59" i="10" l="1"/>
  <c r="C60" i="10" s="1"/>
  <c r="D60" i="10" s="1"/>
  <c r="F59" i="10"/>
  <c r="F60" i="10" l="1"/>
  <c r="G60" i="10"/>
  <c r="C61" i="10" s="1"/>
  <c r="D61" i="10" s="1"/>
  <c r="F61" i="10" l="1"/>
  <c r="G61" i="10"/>
  <c r="C62" i="10" s="1"/>
  <c r="D62" i="10" s="1"/>
  <c r="F62" i="10" l="1"/>
  <c r="G62" i="10"/>
  <c r="C63" i="10" s="1"/>
  <c r="D63" i="10" s="1"/>
  <c r="F63" i="10" l="1"/>
  <c r="G63" i="10"/>
  <c r="C64" i="10" s="1"/>
  <c r="D64" i="10" s="1"/>
  <c r="F64" i="10" l="1"/>
  <c r="G64" i="10"/>
  <c r="C65" i="10" s="1"/>
  <c r="D65" i="10" s="1"/>
  <c r="F65" i="10" l="1"/>
  <c r="G65" i="10"/>
  <c r="C66" i="10" s="1"/>
  <c r="D66" i="10" s="1"/>
  <c r="F66" i="10" l="1"/>
  <c r="G66" i="10"/>
  <c r="C67" i="10" s="1"/>
  <c r="D67" i="10" s="1"/>
  <c r="G67" i="10" l="1"/>
  <c r="C68" i="10" s="1"/>
  <c r="D68" i="10" s="1"/>
  <c r="F67" i="10"/>
  <c r="F68" i="10" l="1"/>
  <c r="G68" i="10"/>
  <c r="C69" i="10" s="1"/>
  <c r="D69" i="10" s="1"/>
  <c r="G69" i="10" l="1"/>
  <c r="C70" i="10" s="1"/>
  <c r="D70" i="10" s="1"/>
  <c r="F69" i="10"/>
  <c r="F70" i="10" l="1"/>
  <c r="G70" i="10"/>
  <c r="C71" i="10" s="1"/>
  <c r="D71" i="10" s="1"/>
  <c r="F71" i="10" l="1"/>
  <c r="G71" i="10"/>
  <c r="C72" i="10" s="1"/>
  <c r="D72" i="10" s="1"/>
  <c r="F72" i="10" l="1"/>
  <c r="G72" i="10"/>
  <c r="C73" i="10" s="1"/>
  <c r="D73" i="10" s="1"/>
  <c r="F73" i="10" l="1"/>
  <c r="G73" i="10"/>
  <c r="C74" i="10" s="1"/>
  <c r="D74" i="10" s="1"/>
  <c r="F74" i="10" l="1"/>
  <c r="G74" i="10"/>
  <c r="C75" i="10" s="1"/>
  <c r="D75" i="10" s="1"/>
  <c r="G75" i="10" l="1"/>
  <c r="C76" i="10" s="1"/>
  <c r="D76" i="10" s="1"/>
  <c r="F75" i="10"/>
  <c r="G76" i="10" l="1"/>
  <c r="C77" i="10" s="1"/>
  <c r="D77" i="10" s="1"/>
  <c r="F76" i="10"/>
  <c r="F77" i="10" l="1"/>
  <c r="G77" i="10"/>
  <c r="C78" i="10" s="1"/>
  <c r="D78" i="10" s="1"/>
  <c r="F78" i="10" l="1"/>
  <c r="G78" i="10"/>
  <c r="C79" i="10" s="1"/>
  <c r="D79" i="10" s="1"/>
  <c r="F79" i="10" l="1"/>
  <c r="G79" i="10"/>
  <c r="C80" i="10" s="1"/>
  <c r="D80" i="10" s="1"/>
  <c r="F80" i="10" l="1"/>
  <c r="G80" i="10"/>
  <c r="C81" i="10" s="1"/>
  <c r="D81" i="10" s="1"/>
  <c r="F81" i="10" l="1"/>
  <c r="G81" i="10"/>
  <c r="C82" i="10" s="1"/>
  <c r="D82" i="10" s="1"/>
  <c r="F82" i="10" l="1"/>
  <c r="G82" i="10"/>
  <c r="C83" i="10" s="1"/>
  <c r="D83" i="10" s="1"/>
  <c r="G83" i="10" l="1"/>
  <c r="C84" i="10" s="1"/>
  <c r="D84" i="10" s="1"/>
  <c r="F83" i="10"/>
  <c r="F84" i="10" l="1"/>
  <c r="G84" i="10"/>
  <c r="C85" i="10" s="1"/>
  <c r="D85" i="10" s="1"/>
  <c r="F85" i="10" l="1"/>
  <c r="G85" i="10"/>
  <c r="C86" i="10" s="1"/>
  <c r="D86" i="10" s="1"/>
  <c r="F86" i="10" l="1"/>
  <c r="G86" i="10"/>
  <c r="C87" i="10" s="1"/>
  <c r="D87" i="10" s="1"/>
  <c r="F87" i="10" l="1"/>
  <c r="G87" i="10"/>
  <c r="C88" i="10" s="1"/>
  <c r="D88" i="10" s="1"/>
  <c r="F88" i="10" l="1"/>
  <c r="G88" i="10"/>
  <c r="C89" i="10" s="1"/>
  <c r="D89" i="10" s="1"/>
  <c r="F89" i="10" l="1"/>
  <c r="G89" i="10"/>
  <c r="C90" i="10" s="1"/>
  <c r="D90" i="10" s="1"/>
  <c r="F90" i="10" l="1"/>
  <c r="G90" i="10"/>
  <c r="C91" i="10" s="1"/>
  <c r="D91" i="10" s="1"/>
  <c r="F91" i="10" l="1"/>
  <c r="G91" i="10"/>
  <c r="C92" i="10" s="1"/>
  <c r="D92" i="10" s="1"/>
  <c r="G92" i="10" l="1"/>
  <c r="C93" i="10" s="1"/>
  <c r="D93" i="10" s="1"/>
  <c r="F92" i="10"/>
  <c r="F93" i="10" l="1"/>
  <c r="G93" i="10"/>
  <c r="C94" i="10" s="1"/>
  <c r="D94" i="10" s="1"/>
  <c r="G94" i="10" l="1"/>
  <c r="C95" i="10" s="1"/>
  <c r="D95" i="10" s="1"/>
  <c r="F94" i="10"/>
  <c r="F95" i="10" l="1"/>
  <c r="G95" i="10"/>
  <c r="C96" i="10" s="1"/>
  <c r="D96" i="10" s="1"/>
  <c r="F96" i="10" l="1"/>
  <c r="G96" i="10"/>
  <c r="C97" i="10" s="1"/>
  <c r="D97" i="10" s="1"/>
  <c r="G97" i="10" l="1"/>
  <c r="C98" i="10" s="1"/>
  <c r="D98" i="10" s="1"/>
  <c r="F97" i="10"/>
  <c r="F98" i="10" l="1"/>
  <c r="G98" i="10"/>
  <c r="C99" i="10" s="1"/>
  <c r="D99" i="10" s="1"/>
  <c r="F99" i="10" l="1"/>
  <c r="G99" i="10"/>
  <c r="C100" i="10" s="1"/>
  <c r="D100" i="10" s="1"/>
  <c r="F100" i="10" l="1"/>
  <c r="G100" i="10"/>
  <c r="C101" i="10" s="1"/>
  <c r="D101" i="10" s="1"/>
  <c r="F101" i="10" l="1"/>
  <c r="G101" i="10"/>
  <c r="C102" i="10" s="1"/>
  <c r="D102" i="10" s="1"/>
  <c r="F102" i="10" l="1"/>
  <c r="G102" i="10"/>
  <c r="C103" i="10" s="1"/>
  <c r="D103" i="10" s="1"/>
  <c r="F103" i="10" l="1"/>
  <c r="G103" i="10"/>
  <c r="C104" i="10" s="1"/>
  <c r="D104" i="10" s="1"/>
  <c r="G104" i="10" l="1"/>
  <c r="C105" i="10" s="1"/>
  <c r="D105" i="10" s="1"/>
  <c r="F104" i="10"/>
  <c r="F105" i="10" l="1"/>
  <c r="G105" i="10"/>
  <c r="C106" i="10" s="1"/>
  <c r="D106" i="10" s="1"/>
  <c r="G106" i="10" l="1"/>
  <c r="C107" i="10" s="1"/>
  <c r="D107" i="10" s="1"/>
  <c r="F106" i="10"/>
  <c r="F107" i="10" l="1"/>
  <c r="G107" i="10"/>
</calcChain>
</file>

<file path=xl/sharedStrings.xml><?xml version="1.0" encoding="utf-8"?>
<sst xmlns="http://schemas.openxmlformats.org/spreadsheetml/2006/main" count="277" uniqueCount="84">
  <si>
    <t>Lisa 3 üürilepingule nr KPJ-4/2021-91</t>
  </si>
  <si>
    <t>Üürnik</t>
  </si>
  <si>
    <t>Majandus- ja Kommunikasiooniministeerium</t>
  </si>
  <si>
    <t>Üüripinna aadress</t>
  </si>
  <si>
    <t>Tartu mnt 85, Tallinn</t>
  </si>
  <si>
    <t>Üüripind kokku (garaaž + I korrus)</t>
  </si>
  <si>
    <t>Üüripind (hooned)</t>
  </si>
  <si>
    <r>
      <t>m</t>
    </r>
    <r>
      <rPr>
        <b/>
        <vertAlign val="superscript"/>
        <sz val="11"/>
        <color indexed="8"/>
        <rFont val="Times New Roman"/>
        <family val="1"/>
      </rPr>
      <t>2</t>
    </r>
  </si>
  <si>
    <t>Territoorium</t>
  </si>
  <si>
    <t>01.01.2023 - 31.12.2023</t>
  </si>
  <si>
    <t>01.01.2024 - 31.12.2024</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</si>
  <si>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</si>
  <si>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</si>
  <si>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</si>
  <si>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</si>
  <si>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</si>
  <si>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</si>
  <si>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</si>
  <si>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(parendustööd lisa 6.1 alusel)</t>
  </si>
  <si>
    <t>-</t>
  </si>
  <si>
    <t>Tasutakse kuni 31.12.2028</t>
  </si>
  <si>
    <t>Kapitalikomponent (pisiparendus lisa 6.1 alusel)</t>
  </si>
  <si>
    <t>Tasutakse kuni 31.12.2027</t>
  </si>
  <si>
    <t>Kapitalikomponent (tavasisustus lisa 6.1 alusel)</t>
  </si>
  <si>
    <t>Remonttööd</t>
  </si>
  <si>
    <t>Remonttööd (tavasisustus lisa 6.1 alusel)</t>
  </si>
  <si>
    <t>Kinnisvara haldamine (haldusteenus)</t>
  </si>
  <si>
    <t xml:space="preserve"> Indekseerimine* alates 01.01.2024.a,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</si>
  <si>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</si>
  <si>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</si>
  <si>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</si>
  <si>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</si>
  <si>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</si>
  <si>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</si>
  <si>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</si>
  <si>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</si>
  <si>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</si>
  <si>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</si>
  <si>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</si>
  <si>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</si>
  <si>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</si>
  <si>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Parkimine</t>
  </si>
  <si>
    <t>Fikseeritud tasu, muudetakse poolte kokkuleppel</t>
  </si>
  <si>
    <t>5 parkimiskohta, ühe parkimiskoha tasu kuus ilma käibemaksuta 25 eurot</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</si>
  <si>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</si>
  <si>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</si>
  <si>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</si>
  <si>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</si>
  <si>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</si>
  <si>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</si>
  <si>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</si>
  <si>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</si>
  <si>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</si>
  <si>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</si>
  <si>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Lisanduv pind I korruse ruumid</t>
  </si>
  <si>
    <t>Üüripind</t>
  </si>
  <si>
    <t>Kapitalikomponendi annuiteetmaksegraafik - Tartu mnt 85, Tallinn</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</si>
  <si>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</si>
  <si>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</si>
  <si>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</si>
  <si>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</si>
  <si>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</si>
  <si>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</si>
  <si>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</si>
  <si>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</si>
  <si>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</si>
  <si>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</si>
  <si>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</si>
  <si>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</si>
  <si>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</si>
  <si>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</si>
  <si>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2021 II pa</t>
  </si>
  <si>
    <t>Kuupäev</t>
  </si>
  <si>
    <t>Jrk nr</t>
  </si>
  <si>
    <t>Algjääk</t>
  </si>
  <si>
    <t>Intress</t>
  </si>
  <si>
    <t>Põhiosa</t>
  </si>
  <si>
    <t>Kap.komponent</t>
  </si>
  <si>
    <t>Lõppjääk</t>
  </si>
  <si>
    <r>
      <t>m</t>
    </r>
    <r>
      <rPr>
        <b/>
        <vertAlign val="superscript"/>
        <sz val="11"/>
        <color theme="0" tint="-0.499984740745262"/>
        <rFont val="Times New Roman"/>
        <family val="1"/>
      </rPr>
      <t>2</t>
    </r>
  </si>
  <si>
    <r>
      <t>EUR/m</t>
    </r>
    <r>
      <rPr>
        <b/>
        <vertAlign val="superscript"/>
        <sz val="11"/>
        <color theme="0" tint="-0.499984740745262"/>
        <rFont val="Times New Roman"/>
        <family val="1"/>
      </rPr>
      <t>2</t>
    </r>
  </si>
  <si>
    <t>Garaaž - olemasolev pind lepingus</t>
  </si>
  <si>
    <t>Garaaž - pinna täpsustamine</t>
  </si>
  <si>
    <t>Üür ja kõrvalteenuste tasu 01.01.2023 - 31.12.2024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</si>
</sst>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0"/>
    <numFmt numFmtId="171" formatCode="#,##0.00;[Red]#,##0.00"/>
    <numFmt numFmtId="172" formatCode="#,##0&quot; kuud&quot;"/>
  </numFmts>
  <fonts count="36"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i/>
      <sz val="10"/>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i/>
      <sz val="9"/>
      <name val="Calibri"/>
      <family val="2"/>
    </font>
    <font>
      <sz val="11"/>
      <name val="Times New Roman"/>
      <family val="1"/>
    </font>
    <font>
      <b/>
      <sz val="14"/>
      <name val="Times New Roman"/>
      <family val="1"/>
      <charset val="186"/>
    </font>
    <font>
      <b/>
      <sz val="11"/>
      <color theme="1"/>
      <name val="Times New Roman"/>
      <family val="1"/>
      <charset val="186"/>
    </font>
    <font>
      <i/>
      <sz val="11"/>
      <color theme="1"/>
      <name val="Times New Roman"/>
      <family val="1"/>
      <charset val="186"/>
    </font>
    <font>
      <i/>
      <sz val="11"/>
      <color theme="0" tint="-0.499984740745262"/>
      <name val="Times New Roman"/>
      <family val="1"/>
    </font>
    <font>
      <b/>
      <vertAlign val="superscript"/>
      <sz val="11"/>
      <color theme="0" tint="-0.499984740745262"/>
      <name val="Times New Roman"/>
      <family val="1"/>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83">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applyAlignment="1">
      <alignment horizontal="right"/>
    </xf>
    <xf numFmtId="0" fontId="13" fillId="0" borderId="0" xfId="0" applyFont="1"/>
    <xf numFmtId="4" fontId="10" fillId="3" borderId="18" xfId="0" applyNumberFormat="1" applyFont="1" applyFill="1" applyBorder="1" applyAlignment="1">
      <alignment horizontal="right"/>
    </xf>
    <xf numFmtId="0" fontId="14" fillId="0" borderId="0" xfId="0" applyFont="1" applyAlignment="1">
      <alignment vertical="center"/>
    </xf>
    <xf numFmtId="0" fontId="8" fillId="0" borderId="0" xfId="0" applyFont="1" applyAlignment="1">
      <alignment horizontal="center"/>
    </xf>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8" fillId="5" borderId="35" xfId="1" applyFont="1" applyFill="1" applyBorder="1" applyAlignment="1">
      <alignment horizontal="right"/>
    </xf>
    <xf numFmtId="167" fontId="19"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0" fillId="7" borderId="0" xfId="0" applyFont="1" applyFill="1" applyProtection="1">
      <protection hidden="1"/>
    </xf>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22" fillId="3" borderId="6" xfId="0" applyNumberFormat="1" applyFont="1" applyFill="1" applyBorder="1" applyAlignment="1">
      <alignment vertical="center" wrapText="1"/>
    </xf>
    <xf numFmtId="4" fontId="23" fillId="4" borderId="14" xfId="0" applyNumberFormat="1" applyFont="1" applyFill="1" applyBorder="1" applyAlignment="1">
      <alignment horizontal="right"/>
    </xf>
    <xf numFmtId="0" fontId="6" fillId="6" borderId="0" xfId="1" applyFill="1"/>
    <xf numFmtId="166" fontId="6" fillId="6" borderId="0" xfId="1" applyNumberFormat="1" applyFill="1"/>
    <xf numFmtId="0" fontId="4" fillId="6" borderId="0" xfId="1" applyFont="1" applyFill="1"/>
    <xf numFmtId="0" fontId="4" fillId="3" borderId="0" xfId="1" applyFont="1" applyFill="1"/>
    <xf numFmtId="0" fontId="25" fillId="5" borderId="0" xfId="1" applyFont="1" applyFill="1"/>
    <xf numFmtId="4" fontId="25" fillId="5" borderId="0" xfId="1" applyNumberFormat="1" applyFont="1" applyFill="1"/>
    <xf numFmtId="0" fontId="26" fillId="3" borderId="0" xfId="0" applyFont="1" applyFill="1"/>
    <xf numFmtId="0" fontId="26" fillId="7" borderId="0" xfId="0" applyFont="1" applyFill="1" applyProtection="1">
      <protection locked="0" hidden="1"/>
    </xf>
    <xf numFmtId="164" fontId="26" fillId="7" borderId="0" xfId="0" applyNumberFormat="1" applyFont="1" applyFill="1" applyProtection="1">
      <protection hidden="1"/>
    </xf>
    <xf numFmtId="169" fontId="26" fillId="7" borderId="0" xfId="2" applyNumberFormat="1" applyFont="1" applyFill="1"/>
    <xf numFmtId="4" fontId="26" fillId="3" borderId="0" xfId="0" applyNumberFormat="1" applyFont="1" applyFill="1"/>
    <xf numFmtId="4" fontId="4" fillId="5" borderId="0" xfId="1" applyNumberFormat="1" applyFont="1" applyFill="1"/>
    <xf numFmtId="168" fontId="26" fillId="3" borderId="0" xfId="0" applyNumberFormat="1" applyFont="1" applyFill="1"/>
    <xf numFmtId="0" fontId="4" fillId="6" borderId="27" xfId="1" applyFont="1" applyFill="1" applyBorder="1"/>
    <xf numFmtId="0" fontId="4" fillId="5" borderId="28" xfId="1" applyFont="1" applyFill="1" applyBorder="1"/>
    <xf numFmtId="0" fontId="26" fillId="3" borderId="28" xfId="0" applyFont="1" applyFill="1" applyBorder="1"/>
    <xf numFmtId="167" fontId="4" fillId="6" borderId="28" xfId="1" applyNumberFormat="1" applyFont="1" applyFill="1" applyBorder="1"/>
    <xf numFmtId="0" fontId="4" fillId="6" borderId="29" xfId="1" applyFont="1" applyFill="1" applyBorder="1"/>
    <xf numFmtId="0" fontId="27" fillId="3" borderId="0" xfId="0" applyFont="1" applyFill="1" applyProtection="1">
      <protection hidden="1"/>
    </xf>
    <xf numFmtId="0" fontId="4" fillId="6" borderId="30" xfId="1" applyFont="1" applyFill="1" applyBorder="1"/>
    <xf numFmtId="0" fontId="4" fillId="6" borderId="31" xfId="1" applyFont="1" applyFill="1" applyBorder="1"/>
    <xf numFmtId="164" fontId="26" fillId="3" borderId="0" xfId="0" applyNumberFormat="1" applyFont="1" applyFill="1" applyProtection="1">
      <protection hidden="1"/>
    </xf>
    <xf numFmtId="167" fontId="26" fillId="3" borderId="0" xfId="0" applyNumberFormat="1" applyFont="1" applyFill="1"/>
    <xf numFmtId="3" fontId="4" fillId="6" borderId="0" xfId="1" applyNumberFormat="1" applyFont="1" applyFill="1"/>
    <xf numFmtId="0" fontId="27" fillId="7" borderId="0" xfId="0" applyFont="1" applyFill="1" applyProtection="1">
      <protection hidden="1"/>
    </xf>
    <xf numFmtId="164" fontId="27" fillId="7" borderId="0" xfId="0" applyNumberFormat="1" applyFont="1" applyFill="1" applyProtection="1">
      <protection hidden="1"/>
    </xf>
    <xf numFmtId="10" fontId="4" fillId="6" borderId="0" xfId="2" applyNumberFormat="1" applyFont="1" applyFill="1" applyBorder="1"/>
    <xf numFmtId="164" fontId="27" fillId="3" borderId="0" xfId="0" applyNumberFormat="1" applyFont="1" applyFill="1" applyProtection="1">
      <protection hidden="1"/>
    </xf>
    <xf numFmtId="4" fontId="4" fillId="6" borderId="0" xfId="1" applyNumberFormat="1" applyFont="1" applyFill="1"/>
    <xf numFmtId="0" fontId="26" fillId="3" borderId="0" xfId="0" applyFont="1" applyFill="1" applyProtection="1">
      <protection locked="0" hidden="1"/>
    </xf>
    <xf numFmtId="0" fontId="4" fillId="6" borderId="24" xfId="1" applyFont="1" applyFill="1" applyBorder="1"/>
    <xf numFmtId="0" fontId="4" fillId="5" borderId="32" xfId="1" applyFont="1" applyFill="1" applyBorder="1"/>
    <xf numFmtId="0" fontId="26" fillId="3" borderId="32" xfId="0" applyFont="1" applyFill="1" applyBorder="1"/>
    <xf numFmtId="0" fontId="4" fillId="6" borderId="26" xfId="1" applyFont="1" applyFill="1" applyBorder="1"/>
    <xf numFmtId="166" fontId="4" fillId="6" borderId="0" xfId="1" applyNumberFormat="1" applyFont="1" applyFill="1"/>
    <xf numFmtId="0" fontId="28" fillId="5" borderId="35" xfId="1" applyFont="1" applyFill="1" applyBorder="1" applyAlignment="1">
      <alignment horizontal="right"/>
    </xf>
    <xf numFmtId="167" fontId="29" fillId="5" borderId="0" xfId="1" applyNumberFormat="1" applyFont="1" applyFill="1"/>
    <xf numFmtId="168" fontId="4" fillId="5" borderId="0" xfId="1" applyNumberFormat="1" applyFont="1" applyFill="1"/>
    <xf numFmtId="10" fontId="4" fillId="6" borderId="0" xfId="2" applyNumberFormat="1" applyFont="1" applyFill="1"/>
    <xf numFmtId="0" fontId="2" fillId="0" borderId="1" xfId="0" applyFont="1" applyBorder="1"/>
    <xf numFmtId="170" fontId="8" fillId="0" borderId="0" xfId="0" applyNumberFormat="1" applyFont="1"/>
    <xf numFmtId="0" fontId="8" fillId="0" borderId="21" xfId="0" applyFont="1" applyBorder="1" applyAlignment="1">
      <alignment vertical="center" wrapText="1"/>
    </xf>
    <xf numFmtId="0" fontId="10" fillId="0" borderId="0" xfId="0" applyFont="1" applyAlignment="1">
      <alignment horizontal="right"/>
    </xf>
    <xf numFmtId="164" fontId="8" fillId="0" borderId="0" xfId="0" applyNumberFormat="1" applyFont="1"/>
    <xf numFmtId="4" fontId="6" fillId="3" borderId="0" xfId="1" applyNumberFormat="1" applyFill="1"/>
    <xf numFmtId="10" fontId="8" fillId="0" borderId="0" xfId="2" applyNumberFormat="1" applyFont="1"/>
    <xf numFmtId="171" fontId="0" fillId="3" borderId="0" xfId="0" applyNumberFormat="1" applyFill="1"/>
    <xf numFmtId="164" fontId="2" fillId="0" borderId="1" xfId="0" applyNumberFormat="1" applyFont="1" applyBorder="1" applyAlignment="1">
      <alignment horizontal="right"/>
    </xf>
    <xf numFmtId="164" fontId="2" fillId="3" borderId="1" xfId="0" applyNumberFormat="1" applyFont="1" applyFill="1" applyBorder="1" applyAlignment="1">
      <alignment horizontal="right"/>
    </xf>
    <xf numFmtId="0" fontId="10" fillId="0" borderId="0" xfId="0" applyFont="1" applyAlignment="1">
      <alignment horizontal="left" wrapText="1"/>
    </xf>
    <xf numFmtId="0" fontId="9" fillId="0" borderId="0" xfId="0" applyFont="1" applyAlignment="1">
      <alignment horizontal="left" wrapText="1"/>
    </xf>
    <xf numFmtId="0" fontId="8" fillId="9" borderId="21" xfId="0" applyFont="1" applyFill="1" applyBorder="1" applyAlignment="1">
      <alignment horizontal="center" vertical="center" wrapText="1"/>
    </xf>
    <xf numFmtId="4" fontId="10" fillId="2" borderId="8" xfId="0" applyNumberFormat="1" applyFont="1" applyFill="1" applyBorder="1" applyAlignment="1">
      <alignment horizontal="right"/>
    </xf>
    <xf numFmtId="4" fontId="2" fillId="0" borderId="38" xfId="0" applyNumberFormat="1" applyFont="1" applyBorder="1"/>
    <xf numFmtId="4" fontId="8" fillId="8" borderId="21" xfId="0" applyNumberFormat="1" applyFont="1" applyFill="1" applyBorder="1" applyAlignment="1">
      <alignment wrapText="1"/>
    </xf>
    <xf numFmtId="4" fontId="22" fillId="8" borderId="21" xfId="0" applyNumberFormat="1" applyFont="1" applyFill="1" applyBorder="1" applyAlignment="1">
      <alignment vertical="center" wrapText="1"/>
    </xf>
    <xf numFmtId="4" fontId="30" fillId="8" borderId="21" xfId="0" applyNumberFormat="1" applyFont="1" applyFill="1" applyBorder="1" applyAlignment="1">
      <alignment vertical="center" wrapText="1"/>
    </xf>
    <xf numFmtId="4" fontId="10" fillId="8" borderId="10" xfId="0" applyNumberFormat="1" applyFont="1" applyFill="1" applyBorder="1" applyAlignment="1">
      <alignment horizontal="right"/>
    </xf>
    <xf numFmtId="4" fontId="2" fillId="8" borderId="15" xfId="0" applyNumberFormat="1" applyFont="1" applyFill="1" applyBorder="1"/>
    <xf numFmtId="0" fontId="10" fillId="2" borderId="40" xfId="0" applyFont="1" applyFill="1" applyBorder="1" applyAlignment="1">
      <alignment horizontal="center"/>
    </xf>
    <xf numFmtId="4" fontId="8" fillId="0" borderId="16" xfId="0" applyNumberFormat="1" applyFont="1" applyBorder="1" applyAlignment="1">
      <alignment wrapText="1"/>
    </xf>
    <xf numFmtId="4" fontId="10" fillId="3" borderId="8" xfId="0" applyNumberFormat="1" applyFont="1" applyFill="1" applyBorder="1" applyAlignment="1">
      <alignment horizontal="right"/>
    </xf>
    <xf numFmtId="0" fontId="10" fillId="2" borderId="24" xfId="0" applyFont="1" applyFill="1" applyBorder="1" applyAlignment="1">
      <alignment horizontal="center"/>
    </xf>
    <xf numFmtId="4" fontId="22" fillId="3" borderId="16" xfId="0" applyNumberFormat="1" applyFont="1" applyFill="1" applyBorder="1" applyAlignment="1">
      <alignment vertical="center" wrapText="1"/>
    </xf>
    <xf numFmtId="4" fontId="30" fillId="9" borderId="16" xfId="0" applyNumberFormat="1" applyFont="1" applyFill="1" applyBorder="1" applyAlignment="1">
      <alignment vertical="center" wrapText="1"/>
    </xf>
    <xf numFmtId="0" fontId="10" fillId="2" borderId="41" xfId="0" applyFont="1" applyFill="1" applyBorder="1" applyAlignment="1">
      <alignment horizontal="center"/>
    </xf>
    <xf numFmtId="4" fontId="8" fillId="0" borderId="1" xfId="0" applyNumberFormat="1" applyFont="1" applyBorder="1" applyAlignment="1">
      <alignment horizontal="right" wrapText="1"/>
    </xf>
    <xf numFmtId="4" fontId="2" fillId="2" borderId="16" xfId="0" applyNumberFormat="1" applyFont="1" applyFill="1" applyBorder="1" applyAlignment="1">
      <alignment horizontal="right"/>
    </xf>
    <xf numFmtId="4" fontId="11" fillId="3" borderId="30" xfId="0" applyNumberFormat="1" applyFont="1" applyFill="1" applyBorder="1" applyAlignment="1">
      <alignment horizontal="right"/>
    </xf>
    <xf numFmtId="4" fontId="10" fillId="2" borderId="1" xfId="0" applyNumberFormat="1" applyFont="1" applyFill="1" applyBorder="1" applyAlignment="1">
      <alignment horizontal="center"/>
    </xf>
    <xf numFmtId="14" fontId="4" fillId="3" borderId="0" xfId="1" applyNumberFormat="1" applyFont="1" applyFill="1"/>
    <xf numFmtId="4" fontId="8" fillId="0" borderId="16" xfId="0" applyNumberFormat="1" applyFont="1" applyBorder="1" applyAlignment="1">
      <alignment horizontal="right" wrapText="1"/>
    </xf>
    <xf numFmtId="4" fontId="8" fillId="8" borderId="1" xfId="0" applyNumberFormat="1" applyFont="1" applyFill="1" applyBorder="1" applyAlignment="1">
      <alignment horizontal="right" wrapText="1"/>
    </xf>
    <xf numFmtId="4" fontId="22" fillId="8" borderId="1" xfId="0" applyNumberFormat="1" applyFont="1" applyFill="1" applyBorder="1" applyAlignment="1">
      <alignment vertical="center" wrapText="1"/>
    </xf>
    <xf numFmtId="4" fontId="30" fillId="8" borderId="1" xfId="0" applyNumberFormat="1" applyFont="1" applyFill="1" applyBorder="1" applyAlignment="1">
      <alignment vertical="center" wrapText="1"/>
    </xf>
    <xf numFmtId="3" fontId="4" fillId="3" borderId="0" xfId="1" applyNumberFormat="1" applyFont="1" applyFill="1"/>
    <xf numFmtId="172" fontId="10" fillId="0" borderId="14" xfId="0" applyNumberFormat="1" applyFont="1" applyBorder="1"/>
    <xf numFmtId="172" fontId="10" fillId="0" borderId="9" xfId="0" applyNumberFormat="1" applyFont="1" applyBorder="1"/>
    <xf numFmtId="3" fontId="0" fillId="3" borderId="0" xfId="0" applyNumberFormat="1" applyFill="1"/>
    <xf numFmtId="169" fontId="4" fillId="6" borderId="32" xfId="1" applyNumberFormat="1" applyFont="1" applyFill="1" applyBorder="1"/>
    <xf numFmtId="4" fontId="15" fillId="5" borderId="0" xfId="1" applyNumberFormat="1" applyFont="1" applyFill="1" applyAlignment="1">
      <alignment horizontal="right"/>
    </xf>
    <xf numFmtId="4" fontId="4" fillId="5" borderId="0" xfId="1" applyNumberFormat="1" applyFont="1" applyFill="1" applyAlignment="1">
      <alignment horizontal="right"/>
    </xf>
    <xf numFmtId="4" fontId="16" fillId="5" borderId="0" xfId="1" applyNumberFormat="1" applyFont="1" applyFill="1"/>
    <xf numFmtId="4" fontId="17" fillId="3" borderId="0" xfId="1" applyNumberFormat="1" applyFont="1" applyFill="1"/>
    <xf numFmtId="4" fontId="18" fillId="5" borderId="35" xfId="1" applyNumberFormat="1" applyFont="1" applyFill="1" applyBorder="1" applyAlignment="1">
      <alignment horizontal="right"/>
    </xf>
    <xf numFmtId="4" fontId="10" fillId="0" borderId="30" xfId="0" applyNumberFormat="1" applyFont="1" applyBorder="1" applyAlignment="1">
      <alignment horizontal="right"/>
    </xf>
    <xf numFmtId="172" fontId="10" fillId="0" borderId="30" xfId="0" applyNumberFormat="1" applyFont="1" applyBorder="1"/>
    <xf numFmtId="172" fontId="10" fillId="0" borderId="42" xfId="0" applyNumberFormat="1" applyFont="1" applyBorder="1"/>
    <xf numFmtId="4" fontId="10" fillId="8" borderId="30" xfId="0" applyNumberFormat="1" applyFont="1" applyFill="1" applyBorder="1" applyAlignment="1">
      <alignment horizontal="right"/>
    </xf>
    <xf numFmtId="172" fontId="10" fillId="8" borderId="30" xfId="0" applyNumberFormat="1" applyFont="1" applyFill="1" applyBorder="1"/>
    <xf numFmtId="172" fontId="10" fillId="8" borderId="42" xfId="0" applyNumberFormat="1" applyFont="1" applyFill="1" applyBorder="1"/>
    <xf numFmtId="4" fontId="23" fillId="4" borderId="38" xfId="0" applyNumberFormat="1" applyFont="1" applyFill="1" applyBorder="1" applyAlignment="1">
      <alignment horizontal="right"/>
    </xf>
    <xf numFmtId="4" fontId="8" fillId="0" borderId="29" xfId="0" applyNumberFormat="1" applyFont="1" applyBorder="1" applyAlignment="1">
      <alignment horizontal="center" vertical="center" wrapText="1"/>
    </xf>
    <xf numFmtId="4" fontId="8" fillId="0" borderId="18" xfId="0" applyNumberFormat="1" applyFont="1" applyBorder="1" applyAlignment="1">
      <alignment vertical="center" wrapText="1"/>
    </xf>
    <xf numFmtId="4" fontId="23" fillId="4" borderId="11" xfId="0" applyNumberFormat="1" applyFont="1" applyFill="1" applyBorder="1" applyAlignment="1">
      <alignment horizontal="right"/>
    </xf>
    <xf numFmtId="4" fontId="23" fillId="4" borderId="12" xfId="0" applyNumberFormat="1" applyFont="1" applyFill="1" applyBorder="1" applyAlignment="1">
      <alignment horizontal="right"/>
    </xf>
    <xf numFmtId="4" fontId="23" fillId="4" borderId="43" xfId="0" applyNumberFormat="1" applyFont="1" applyFill="1" applyBorder="1" applyAlignment="1">
      <alignment horizontal="right"/>
    </xf>
    <xf numFmtId="4" fontId="23" fillId="4" borderId="13" xfId="0" applyNumberFormat="1" applyFont="1" applyFill="1" applyBorder="1" applyAlignment="1">
      <alignment horizontal="right"/>
    </xf>
    <xf numFmtId="4" fontId="12" fillId="0" borderId="10" xfId="0" applyNumberFormat="1" applyFont="1" applyBorder="1" applyAlignment="1">
      <alignment horizontal="right"/>
    </xf>
    <xf numFmtId="4" fontId="12" fillId="0" borderId="9" xfId="0" applyNumberFormat="1" applyFont="1" applyBorder="1" applyAlignment="1">
      <alignment horizontal="right"/>
    </xf>
    <xf numFmtId="4" fontId="12" fillId="0" borderId="0" xfId="0" applyNumberFormat="1" applyFont="1" applyAlignment="1">
      <alignment horizontal="right"/>
    </xf>
    <xf numFmtId="4" fontId="12" fillId="0" borderId="30" xfId="0" applyNumberFormat="1" applyFont="1" applyBorder="1" applyAlignment="1">
      <alignment horizontal="right"/>
    </xf>
    <xf numFmtId="4" fontId="12" fillId="8" borderId="30" xfId="0" applyNumberFormat="1" applyFont="1" applyFill="1" applyBorder="1" applyAlignment="1">
      <alignment horizontal="right"/>
    </xf>
    <xf numFmtId="4" fontId="12" fillId="8" borderId="10" xfId="0" applyNumberFormat="1" applyFont="1" applyFill="1" applyBorder="1" applyAlignment="1">
      <alignment horizontal="right"/>
    </xf>
    <xf numFmtId="4" fontId="30" fillId="3" borderId="6" xfId="0" applyNumberFormat="1" applyFont="1" applyFill="1" applyBorder="1" applyAlignment="1">
      <alignment vertical="center" wrapText="1"/>
    </xf>
    <xf numFmtId="4" fontId="8" fillId="0" borderId="21" xfId="0" applyNumberFormat="1" applyFont="1" applyBorder="1" applyAlignment="1">
      <alignment wrapText="1"/>
    </xf>
    <xf numFmtId="4" fontId="22" fillId="0" borderId="1" xfId="0" applyNumberFormat="1" applyFont="1" applyBorder="1" applyAlignment="1">
      <alignment vertical="center" wrapText="1"/>
    </xf>
    <xf numFmtId="4" fontId="22" fillId="0" borderId="21" xfId="0" applyNumberFormat="1" applyFont="1" applyBorder="1" applyAlignment="1">
      <alignment vertical="center" wrapText="1"/>
    </xf>
    <xf numFmtId="4" fontId="30" fillId="0" borderId="1" xfId="0" applyNumberFormat="1" applyFont="1" applyBorder="1" applyAlignment="1">
      <alignment vertical="center" wrapText="1"/>
    </xf>
    <xf numFmtId="4" fontId="30" fillId="0" borderId="21" xfId="0" applyNumberFormat="1" applyFont="1" applyBorder="1" applyAlignment="1">
      <alignment vertical="center" wrapText="1"/>
    </xf>
    <xf numFmtId="4" fontId="22" fillId="0" borderId="6" xfId="0" applyNumberFormat="1" applyFont="1" applyBorder="1" applyAlignment="1">
      <alignment vertical="center" wrapText="1"/>
    </xf>
    <xf numFmtId="4" fontId="30" fillId="0" borderId="6" xfId="0" applyNumberFormat="1" applyFont="1" applyBorder="1" applyAlignment="1">
      <alignment vertical="center" wrapText="1"/>
    </xf>
    <xf numFmtId="9" fontId="13" fillId="0" borderId="0" xfId="2" applyFont="1" applyBorder="1" applyAlignment="1">
      <alignment wrapText="1"/>
    </xf>
    <xf numFmtId="0" fontId="30" fillId="0" borderId="25" xfId="0" applyFont="1" applyBorder="1" applyAlignment="1">
      <alignment horizontal="center" vertical="center" wrapText="1"/>
    </xf>
    <xf numFmtId="0" fontId="30" fillId="0" borderId="21" xfId="0" applyFont="1" applyBorder="1" applyAlignment="1">
      <alignment horizontal="center" vertical="center" wrapText="1"/>
    </xf>
    <xf numFmtId="4" fontId="8" fillId="10" borderId="6" xfId="0" applyNumberFormat="1" applyFont="1" applyFill="1" applyBorder="1" applyAlignment="1">
      <alignment horizontal="right" wrapText="1"/>
    </xf>
    <xf numFmtId="4" fontId="8" fillId="10" borderId="21" xfId="0" applyNumberFormat="1" applyFont="1" applyFill="1" applyBorder="1" applyAlignment="1">
      <alignment wrapText="1"/>
    </xf>
    <xf numFmtId="4" fontId="8" fillId="10" borderId="1" xfId="0" applyNumberFormat="1" applyFont="1" applyFill="1" applyBorder="1" applyAlignment="1">
      <alignment horizontal="right" wrapText="1"/>
    </xf>
    <xf numFmtId="4" fontId="8" fillId="0" borderId="0" xfId="0" applyNumberFormat="1" applyFont="1"/>
    <xf numFmtId="10" fontId="8" fillId="0" borderId="0" xfId="0" applyNumberFormat="1" applyFont="1"/>
    <xf numFmtId="167" fontId="4" fillId="0" borderId="28" xfId="1" applyNumberFormat="1" applyFont="1" applyBorder="1"/>
    <xf numFmtId="0" fontId="10" fillId="2" borderId="17" xfId="0" applyFont="1" applyFill="1" applyBorder="1" applyAlignment="1">
      <alignment horizontal="center"/>
    </xf>
    <xf numFmtId="4" fontId="2" fillId="2" borderId="8" xfId="0" applyNumberFormat="1" applyFont="1" applyFill="1" applyBorder="1" applyAlignment="1">
      <alignment horizontal="right"/>
    </xf>
    <xf numFmtId="4" fontId="10" fillId="2" borderId="18" xfId="0" applyNumberFormat="1" applyFont="1" applyFill="1" applyBorder="1" applyAlignment="1">
      <alignment horizontal="center"/>
    </xf>
    <xf numFmtId="4" fontId="22" fillId="0" borderId="16" xfId="0" applyNumberFormat="1" applyFont="1" applyBorder="1" applyAlignment="1">
      <alignment vertical="center" wrapText="1"/>
    </xf>
    <xf numFmtId="164" fontId="23" fillId="0" borderId="1" xfId="0" applyNumberFormat="1" applyFont="1" applyBorder="1" applyAlignment="1">
      <alignment horizontal="right"/>
    </xf>
    <xf numFmtId="0" fontId="23" fillId="0" borderId="1" xfId="0" applyFont="1" applyBorder="1"/>
    <xf numFmtId="164" fontId="23" fillId="3" borderId="1" xfId="0" applyNumberFormat="1" applyFont="1" applyFill="1" applyBorder="1" applyAlignment="1">
      <alignment horizontal="right"/>
    </xf>
    <xf numFmtId="0" fontId="23" fillId="0" borderId="0" xfId="0" applyFont="1"/>
    <xf numFmtId="0" fontId="22" fillId="0" borderId="0" xfId="0" applyFont="1"/>
    <xf numFmtId="0" fontId="23" fillId="2" borderId="3" xfId="0" applyFont="1" applyFill="1" applyBorder="1" applyAlignment="1">
      <alignment horizontal="center"/>
    </xf>
    <xf numFmtId="0" fontId="23" fillId="2" borderId="40" xfId="0" applyFont="1" applyFill="1" applyBorder="1" applyAlignment="1">
      <alignment horizontal="center"/>
    </xf>
    <xf numFmtId="4" fontId="22" fillId="0" borderId="6" xfId="0" applyNumberFormat="1" applyFont="1" applyBorder="1" applyAlignment="1">
      <alignment horizontal="right" wrapText="1"/>
    </xf>
    <xf numFmtId="4" fontId="22" fillId="0" borderId="16" xfId="0" applyNumberFormat="1" applyFont="1" applyBorder="1" applyAlignment="1">
      <alignment wrapText="1"/>
    </xf>
    <xf numFmtId="4" fontId="22" fillId="0" borderId="16" xfId="0" applyNumberFormat="1" applyFont="1" applyBorder="1" applyAlignment="1">
      <alignment horizontal="right" wrapText="1"/>
    </xf>
    <xf numFmtId="4" fontId="23" fillId="2" borderId="7" xfId="0" applyNumberFormat="1" applyFont="1" applyFill="1" applyBorder="1" applyAlignment="1">
      <alignment horizontal="right"/>
    </xf>
    <xf numFmtId="4" fontId="23" fillId="2" borderId="8" xfId="0" applyNumberFormat="1" applyFont="1" applyFill="1" applyBorder="1" applyAlignment="1">
      <alignment horizontal="right"/>
    </xf>
    <xf numFmtId="4" fontId="23" fillId="3" borderId="9" xfId="0" applyNumberFormat="1" applyFont="1" applyFill="1" applyBorder="1" applyAlignment="1">
      <alignment horizontal="right"/>
    </xf>
    <xf numFmtId="4" fontId="23" fillId="3" borderId="8" xfId="0" applyNumberFormat="1" applyFont="1" applyFill="1" applyBorder="1" applyAlignment="1">
      <alignment horizontal="right"/>
    </xf>
    <xf numFmtId="4" fontId="23" fillId="2" borderId="6" xfId="0" applyNumberFormat="1" applyFont="1" applyFill="1" applyBorder="1" applyAlignment="1">
      <alignment horizontal="center"/>
    </xf>
    <xf numFmtId="0" fontId="23" fillId="2" borderId="24" xfId="0" applyFont="1" applyFill="1" applyBorder="1" applyAlignment="1">
      <alignment horizontal="center"/>
    </xf>
    <xf numFmtId="4" fontId="22" fillId="9" borderId="16" xfId="0" applyNumberFormat="1" applyFont="1" applyFill="1" applyBorder="1" applyAlignment="1">
      <alignment vertical="center" wrapText="1"/>
    </xf>
    <xf numFmtId="4" fontId="23" fillId="0" borderId="9" xfId="0" applyNumberFormat="1" applyFont="1" applyBorder="1" applyAlignment="1">
      <alignment horizontal="right"/>
    </xf>
    <xf numFmtId="4" fontId="23" fillId="0" borderId="10" xfId="0" applyNumberFormat="1" applyFont="1" applyBorder="1" applyAlignment="1">
      <alignment horizontal="right"/>
    </xf>
    <xf numFmtId="4" fontId="22" fillId="0" borderId="9" xfId="0" applyNumberFormat="1" applyFont="1" applyBorder="1" applyAlignment="1">
      <alignment horizontal="right"/>
    </xf>
    <xf numFmtId="4" fontId="22" fillId="0" borderId="10" xfId="0" applyNumberFormat="1" applyFont="1" applyBorder="1" applyAlignment="1">
      <alignment horizontal="right"/>
    </xf>
    <xf numFmtId="172" fontId="23" fillId="0" borderId="9" xfId="0" applyNumberFormat="1" applyFont="1" applyBorder="1"/>
    <xf numFmtId="172" fontId="23" fillId="0" borderId="14" xfId="0" applyNumberFormat="1" applyFont="1" applyBorder="1"/>
    <xf numFmtId="4" fontId="23" fillId="0" borderId="15" xfId="0" applyNumberFormat="1" applyFont="1" applyBorder="1"/>
    <xf numFmtId="4" fontId="8" fillId="0" borderId="21" xfId="0" applyNumberFormat="1" applyFont="1" applyBorder="1" applyAlignment="1">
      <alignment horizontal="right" wrapText="1"/>
    </xf>
    <xf numFmtId="4" fontId="22" fillId="3" borderId="21" xfId="0" applyNumberFormat="1" applyFont="1" applyFill="1" applyBorder="1" applyAlignment="1">
      <alignment vertical="center" wrapText="1"/>
    </xf>
    <xf numFmtId="4" fontId="30" fillId="9" borderId="21" xfId="0" applyNumberFormat="1" applyFont="1" applyFill="1" applyBorder="1" applyAlignment="1">
      <alignment vertical="center" wrapText="1"/>
    </xf>
    <xf numFmtId="4" fontId="23" fillId="4" borderId="15" xfId="0" applyNumberFormat="1" applyFont="1" applyFill="1" applyBorder="1" applyAlignment="1">
      <alignment horizontal="right"/>
    </xf>
    <xf numFmtId="0" fontId="8" fillId="0" borderId="33" xfId="0" applyFont="1" applyBorder="1" applyAlignment="1">
      <alignment vertical="center" wrapText="1"/>
    </xf>
    <xf numFmtId="4" fontId="8" fillId="8" borderId="18" xfId="0" applyNumberFormat="1" applyFont="1" applyFill="1" applyBorder="1" applyAlignment="1">
      <alignment horizontal="right" wrapText="1"/>
    </xf>
    <xf numFmtId="4" fontId="11" fillId="3" borderId="0" xfId="0" applyNumberFormat="1" applyFont="1" applyFill="1" applyAlignment="1">
      <alignment horizontal="right"/>
    </xf>
    <xf numFmtId="4" fontId="22" fillId="8" borderId="18" xfId="0" applyNumberFormat="1" applyFont="1" applyFill="1" applyBorder="1" applyAlignment="1">
      <alignment vertical="center" wrapText="1"/>
    </xf>
    <xf numFmtId="4" fontId="30" fillId="8" borderId="18" xfId="0" applyNumberFormat="1" applyFont="1" applyFill="1" applyBorder="1" applyAlignment="1">
      <alignment vertical="center" wrapText="1"/>
    </xf>
    <xf numFmtId="4" fontId="10" fillId="8" borderId="0" xfId="0" applyNumberFormat="1" applyFont="1" applyFill="1" applyAlignment="1">
      <alignment horizontal="right"/>
    </xf>
    <xf numFmtId="4" fontId="12" fillId="8" borderId="0" xfId="0" applyNumberFormat="1" applyFont="1" applyFill="1" applyAlignment="1">
      <alignment horizontal="right"/>
    </xf>
    <xf numFmtId="172" fontId="10" fillId="8" borderId="0" xfId="0" applyNumberFormat="1" applyFont="1" applyFill="1"/>
    <xf numFmtId="172" fontId="10" fillId="8" borderId="38" xfId="0" applyNumberFormat="1" applyFont="1" applyFill="1" applyBorder="1"/>
    <xf numFmtId="4" fontId="8" fillId="8" borderId="21" xfId="0" applyNumberFormat="1" applyFont="1" applyFill="1" applyBorder="1" applyAlignment="1">
      <alignment horizontal="right" wrapText="1"/>
    </xf>
    <xf numFmtId="4" fontId="8" fillId="3" borderId="6" xfId="0" applyNumberFormat="1" applyFont="1" applyFill="1" applyBorder="1" applyAlignment="1">
      <alignment horizontal="right" wrapText="1"/>
    </xf>
    <xf numFmtId="0" fontId="31" fillId="0" borderId="0" xfId="0" applyFont="1" applyAlignment="1">
      <alignment horizontal="center" wrapText="1"/>
    </xf>
    <xf numFmtId="0" fontId="24" fillId="0" borderId="0" xfId="0" applyFont="1" applyAlignment="1">
      <alignment horizontal="left" vertical="center" wrapText="1"/>
    </xf>
    <xf numFmtId="0" fontId="8" fillId="0" borderId="16" xfId="0" applyFont="1" applyBorder="1"/>
    <xf numFmtId="0" fontId="8" fillId="0" borderId="8" xfId="0" applyFont="1" applyBorder="1"/>
    <xf numFmtId="0" fontId="32" fillId="0" borderId="36" xfId="0" applyFont="1" applyBorder="1" applyAlignment="1">
      <alignment horizontal="center"/>
    </xf>
    <xf numFmtId="0" fontId="32" fillId="0" borderId="37" xfId="0" applyFont="1" applyBorder="1" applyAlignment="1">
      <alignment horizontal="center"/>
    </xf>
    <xf numFmtId="9" fontId="33" fillId="0" borderId="32" xfId="2" applyFont="1" applyBorder="1" applyAlignment="1">
      <alignment horizontal="center" wrapText="1"/>
    </xf>
    <xf numFmtId="0" fontId="10" fillId="0" borderId="39" xfId="0" applyFont="1" applyBorder="1" applyAlignment="1">
      <alignment horizontal="center"/>
    </xf>
    <xf numFmtId="0" fontId="10" fillId="0" borderId="37" xfId="0" applyFont="1" applyBorder="1" applyAlignment="1">
      <alignment horizontal="center"/>
    </xf>
    <xf numFmtId="0" fontId="9" fillId="0" borderId="0" xfId="0" applyFont="1" applyAlignment="1">
      <alignment horizontal="left" wrapText="1"/>
    </xf>
    <xf numFmtId="0" fontId="10" fillId="0" borderId="0" xfId="0" applyFont="1" applyAlignment="1">
      <alignment horizontal="left" wrapText="1"/>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26" xfId="0" applyFont="1" applyBorder="1" applyAlignment="1">
      <alignment horizontal="center" vertical="center"/>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xf numFmtId="4" fontId="1" fillId="0" borderId="29" xfId="0" applyNumberFormat="1" applyFont="1" applyBorder="1" applyAlignment="1">
      <alignment horizontal="center" vertical="center" wrapText="1"/>
    </xf>
    <xf numFmtId="4" fontId="1" fillId="0" borderId="31" xfId="0" applyNumberFormat="1" applyFont="1" applyBorder="1" applyAlignment="1">
      <alignment horizontal="center" vertical="center" wrapText="1"/>
    </xf>
    <xf numFmtId="4" fontId="1" fillId="0" borderId="26" xfId="0" applyNumberFormat="1" applyFont="1" applyBorder="1" applyAlignment="1">
      <alignment horizontal="center" vertical="center" wrapText="1"/>
    </xf>
    <xf numFmtId="0" fontId="1" fillId="3" borderId="3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25" xfId="0" applyFont="1" applyFill="1" applyBorder="1" applyAlignment="1">
      <alignment horizontal="center" vertical="center" wrapText="1"/>
    </xf>
    <xf numFmtId="4" fontId="8" fillId="0" borderId="29" xfId="0" applyNumberFormat="1" applyFont="1" applyBorder="1" applyAlignment="1">
      <alignment horizontal="center" vertical="center" wrapText="1"/>
    </xf>
    <xf numFmtId="4" fontId="8" fillId="0" borderId="31" xfId="0" applyNumberFormat="1" applyFont="1" applyBorder="1" applyAlignment="1">
      <alignment horizontal="center" vertical="center" wrapText="1"/>
    </xf>
    <xf numFmtId="4" fontId="8" fillId="0" borderId="26" xfId="0" applyNumberFormat="1" applyFont="1" applyBorder="1" applyAlignment="1">
      <alignment horizontal="center" vertical="center" wrapText="1"/>
    </xf>
    <xf numFmtId="0" fontId="34" fillId="0" borderId="32" xfId="0" applyFont="1" applyBorder="1" applyAlignment="1">
      <alignment horizontal="center" wrapText="1"/>
    </xf>
    <xf numFmtId="9" fontId="13" fillId="0" borderId="32" xfId="2" applyFont="1" applyBorder="1" applyAlignment="1">
      <alignment horizontal="center" wrapText="1"/>
    </xf>
    <xf numFmtId="0" fontId="32" fillId="3" borderId="36" xfId="0" applyFont="1" applyFill="1" applyBorder="1" applyAlignment="1">
      <alignment horizontal="center"/>
    </xf>
    <xf numFmtId="0" fontId="32" fillId="3" borderId="37" xfId="0" applyFont="1" applyFill="1" applyBorder="1" applyAlignment="1">
      <alignment horizontal="center"/>
    </xf>
    <xf numFmtId="0" fontId="33" fillId="0" borderId="32" xfId="0" applyFont="1" applyBorder="1" applyAlignment="1">
      <alignment horizontal="center" wrapText="1"/>
    </xf>
    <xf numFmtId="0" fontId="23" fillId="3" borderId="36" xfId="0" applyFont="1" applyFill="1" applyBorder="1" applyAlignment="1">
      <alignment horizontal="center"/>
    </xf>
    <xf numFmtId="0" fontId="23" fillId="3" borderId="37" xfId="0" applyFont="1" applyFill="1" applyBorder="1" applyAlignment="1">
      <alignment horizontal="center"/>
    </xf>
    <xf numFmtId="0" fontId="32" fillId="0" borderId="39" xfId="0" applyFont="1" applyBorder="1" applyAlignment="1">
      <alignment horizontal="center"/>
    </xf>
    <xf numFmtId="0" fontId="33" fillId="0" borderId="32" xfId="0" applyFont="1" applyBorder="1" applyAlignment="1">
      <alignment horizontal="center"/>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0073D4FF-CFF8-4B11-9D85-7AC97C791F9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215F1-C6FE-454B-966E-4F4BE59F09E9}">
  <dimension ref="A1:Q46"/>
  <sheetViews>
    <sheetView tabSelected="1" showOutlineSymbols="0" workbookViewId="0">
      <selection activeCell="B1" sqref="B1"/>
    </sheetView>
  </sheetViews>
  <sheetFormatPr defaultColWidth="9.140625" defaultRowHeight="15" x14ac:dyDescent="0.25"/>
  <cols>
    <col min="1" max="1" width="5.42578125" style="1" customWidth="1"/>
    <col min="2" max="3" width="7.85546875" style="1" customWidth="1"/>
    <col min="4" max="4" width="58.85546875" style="1" customWidth="1"/>
    <col min="5" max="8" width="14.5703125" style="1" customWidth="1"/>
    <col min="9" max="9" width="28.140625" style="1" customWidth="1"/>
    <col min="10" max="10" width="31.140625" style="1" customWidth="1"/>
    <col min="11" max="16384" width="9.140625" style="1"/>
  </cols>
  <sheetData>
    <row r="1" spans="1:17" x14ac:dyDescent="0.25">
      <c r="J1" s="49" t="s">
        <v>0</v>
      </c>
    </row>
    <row r="2" spans="1:17" ht="15" customHeight="1" x14ac:dyDescent="0.25"/>
    <row r="3" spans="1:17" ht="17.45" customHeight="1" x14ac:dyDescent="0.3">
      <c r="A3" s="247" t="s">
        <v>83</v>
      </c>
      <c r="B3" s="247"/>
      <c r="C3" s="247"/>
      <c r="D3" s="247"/>
      <c r="E3" s="247"/>
      <c r="F3" s="247"/>
      <c r="G3" s="247"/>
      <c r="H3" s="247"/>
      <c r="I3" s="247"/>
      <c r="J3" s="247"/>
    </row>
    <row r="4" spans="1:17" ht="16.5" customHeight="1" x14ac:dyDescent="0.25"/>
    <row r="5" spans="1:17" x14ac:dyDescent="0.25">
      <c r="C5" s="3" t="s">
        <v>1</v>
      </c>
      <c r="D5" s="5" t="s">
        <v>2</v>
      </c>
    </row>
    <row r="6" spans="1:17" x14ac:dyDescent="0.25">
      <c r="C6" s="3" t="s">
        <v>3</v>
      </c>
      <c r="D6" s="122" t="s">
        <v>4</v>
      </c>
      <c r="F6" s="53"/>
    </row>
    <row r="7" spans="1:17" x14ac:dyDescent="0.25">
      <c r="E7" s="253"/>
      <c r="F7" s="253"/>
    </row>
    <row r="8" spans="1:17" ht="17.25" x14ac:dyDescent="0.25">
      <c r="D8" s="4" t="s">
        <v>6</v>
      </c>
      <c r="E8" s="130">
        <v>228.5</v>
      </c>
      <c r="F8" s="5" t="s">
        <v>7</v>
      </c>
    </row>
    <row r="9" spans="1:17" ht="17.25" x14ac:dyDescent="0.25">
      <c r="D9" s="4" t="s">
        <v>8</v>
      </c>
      <c r="E9" s="131">
        <v>10018</v>
      </c>
      <c r="F9" s="5" t="s">
        <v>7</v>
      </c>
    </row>
    <row r="10" spans="1:17" ht="15.75" thickBot="1" x14ac:dyDescent="0.3">
      <c r="D10" s="125"/>
    </row>
    <row r="11" spans="1:17" ht="15" customHeight="1" thickBot="1" x14ac:dyDescent="0.3">
      <c r="D11" s="125"/>
      <c r="E11" s="251" t="s">
        <v>9</v>
      </c>
      <c r="F11" s="252"/>
      <c r="G11" s="254" t="s">
        <v>10</v>
      </c>
      <c r="H11" s="255"/>
    </row>
    <row r="12" spans="1:17" ht="17.25" x14ac:dyDescent="0.25">
      <c r="B12" s="7" t="s">
        <v>11</v>
      </c>
      <c r="C12" s="43"/>
      <c r="D12" s="43"/>
      <c r="E12" s="8" t="s">
        <v>12</v>
      </c>
      <c r="F12" s="40" t="s">
        <v>13</v>
      </c>
      <c r="G12" s="148" t="s">
        <v>12</v>
      </c>
      <c r="H12" s="40" t="s">
        <v>13</v>
      </c>
      <c r="I12" s="37" t="s">
        <v>14</v>
      </c>
      <c r="J12" s="9" t="s">
        <v>15</v>
      </c>
    </row>
    <row r="13" spans="1:17" ht="15" customHeight="1" x14ac:dyDescent="0.25">
      <c r="B13" s="42"/>
      <c r="C13" s="55" t="s">
        <v>16</v>
      </c>
      <c r="D13" s="56"/>
      <c r="E13" s="79">
        <f>F13/$E$8</f>
        <v>1.7935171640106933</v>
      </c>
      <c r="F13" s="188">
        <f>'Annuiteetgraafik BIL_garaaž'!F18+'Annuiteetgraafik BIL_I korrus'!F17</f>
        <v>409.8186719764434</v>
      </c>
      <c r="G13" s="149">
        <f>H13/$E$8</f>
        <v>1.7935171640106933</v>
      </c>
      <c r="H13" s="188">
        <f>'Annuiteetgraafik BIL_garaaž'!F18+'Annuiteetgraafik BIL_I korrus'!F17</f>
        <v>409.8186719764434</v>
      </c>
      <c r="I13" s="258" t="s">
        <v>17</v>
      </c>
      <c r="J13" s="124"/>
      <c r="K13" s="57"/>
      <c r="L13" s="201"/>
      <c r="O13" s="3"/>
      <c r="P13" s="57"/>
      <c r="Q13" s="58"/>
    </row>
    <row r="14" spans="1:17" x14ac:dyDescent="0.25">
      <c r="B14" s="42"/>
      <c r="C14" s="55" t="s">
        <v>18</v>
      </c>
      <c r="D14" s="56"/>
      <c r="E14" s="198">
        <f t="shared" ref="E14:E21" si="0">F14/$E$8</f>
        <v>5.7792129316491154</v>
      </c>
      <c r="F14" s="199">
        <f>'Annuiteetgraafik PT (lisa 6.1)'!F15</f>
        <v>1320.5501548818229</v>
      </c>
      <c r="G14" s="200">
        <f>H14/$E$8</f>
        <v>5.7792129316491154</v>
      </c>
      <c r="H14" s="199">
        <f>'Annuiteetgraafik PT (lisa 6.1)'!F15</f>
        <v>1320.5501548818229</v>
      </c>
      <c r="I14" s="259"/>
      <c r="J14" s="197" t="s">
        <v>20</v>
      </c>
      <c r="K14" s="57"/>
      <c r="L14" s="201"/>
      <c r="O14" s="3"/>
      <c r="P14" s="57"/>
      <c r="Q14" s="58"/>
    </row>
    <row r="15" spans="1:17" x14ac:dyDescent="0.25">
      <c r="B15" s="42"/>
      <c r="C15" s="55" t="s">
        <v>21</v>
      </c>
      <c r="D15" s="56"/>
      <c r="E15" s="198">
        <f t="shared" si="0"/>
        <v>0.31929264368538135</v>
      </c>
      <c r="F15" s="199">
        <f>'Annuiteetgraafik PP (lisa 6.1)'!F16</f>
        <v>72.958369082109641</v>
      </c>
      <c r="G15" s="200">
        <f>H15/$E$8</f>
        <v>0.31929264368538135</v>
      </c>
      <c r="H15" s="199">
        <f>'Annuiteetgraafik PP (lisa 6.1)'!F15</f>
        <v>72.958369082109641</v>
      </c>
      <c r="I15" s="259"/>
      <c r="J15" s="197" t="s">
        <v>22</v>
      </c>
      <c r="K15" s="57"/>
      <c r="L15" s="201"/>
      <c r="O15" s="3"/>
      <c r="P15" s="57"/>
      <c r="Q15" s="58"/>
    </row>
    <row r="16" spans="1:17" x14ac:dyDescent="0.25">
      <c r="B16" s="42"/>
      <c r="C16" s="55" t="s">
        <v>23</v>
      </c>
      <c r="D16" s="56"/>
      <c r="E16" s="198">
        <f t="shared" si="0"/>
        <v>3.5792143063006532</v>
      </c>
      <c r="F16" s="199">
        <f>'Annuiteetgraafik PP_TS (lisa 6)'!F15</f>
        <v>817.85046898969927</v>
      </c>
      <c r="G16" s="200">
        <f>H16/$E$8</f>
        <v>3.5792143063006527</v>
      </c>
      <c r="H16" s="199">
        <f>'Annuiteetgraafik PP_TS (lisa 6)'!F17</f>
        <v>817.85046898969915</v>
      </c>
      <c r="I16" s="259"/>
      <c r="J16" s="196" t="s">
        <v>22</v>
      </c>
      <c r="K16" s="57"/>
      <c r="L16" s="201"/>
      <c r="O16" s="3"/>
      <c r="P16" s="57"/>
      <c r="Q16" s="58"/>
    </row>
    <row r="17" spans="2:17" ht="15" customHeight="1" x14ac:dyDescent="0.25">
      <c r="B17" s="11">
        <v>400</v>
      </c>
      <c r="C17" s="264" t="s">
        <v>24</v>
      </c>
      <c r="D17" s="249"/>
      <c r="E17" s="79">
        <v>1.67</v>
      </c>
      <c r="F17" s="188">
        <f>E17*E8</f>
        <v>381.59499999999997</v>
      </c>
      <c r="G17" s="149">
        <v>1.67</v>
      </c>
      <c r="H17" s="188">
        <f>G17*E8</f>
        <v>381.59499999999997</v>
      </c>
      <c r="I17" s="259"/>
      <c r="J17" s="261"/>
      <c r="L17" s="201"/>
      <c r="M17" s="128"/>
      <c r="O17" s="3"/>
      <c r="P17" s="57"/>
      <c r="Q17" s="58"/>
    </row>
    <row r="18" spans="2:17" ht="60" customHeight="1" x14ac:dyDescent="0.25">
      <c r="B18" s="11">
        <v>400</v>
      </c>
      <c r="C18" s="44" t="s">
        <v>25</v>
      </c>
      <c r="D18" s="45"/>
      <c r="E18" s="198">
        <f>F18/$E$8</f>
        <v>0.33043398721784245</v>
      </c>
      <c r="F18" s="199">
        <v>75.504166079276999</v>
      </c>
      <c r="G18" s="200">
        <f>H18/$E$8</f>
        <v>0.33043398721784245</v>
      </c>
      <c r="H18" s="199">
        <v>75.504166079276999</v>
      </c>
      <c r="I18" s="260"/>
      <c r="J18" s="262"/>
      <c r="L18" s="201"/>
      <c r="M18" s="128"/>
      <c r="O18" s="3"/>
      <c r="P18" s="201"/>
      <c r="Q18" s="58"/>
    </row>
    <row r="19" spans="2:17" ht="15" customHeight="1" x14ac:dyDescent="0.25">
      <c r="B19" s="11">
        <v>100</v>
      </c>
      <c r="C19" s="44" t="s">
        <v>26</v>
      </c>
      <c r="D19" s="45"/>
      <c r="E19" s="79">
        <v>0.2627733333333333</v>
      </c>
      <c r="F19" s="188">
        <f>E19*E8</f>
        <v>60.043706666666658</v>
      </c>
      <c r="G19" s="149">
        <f>H19/$E$8</f>
        <v>0.27065653333333328</v>
      </c>
      <c r="H19" s="188">
        <f>F19*1.03</f>
        <v>61.845017866666659</v>
      </c>
      <c r="I19" s="265" t="s">
        <v>27</v>
      </c>
      <c r="J19" s="262"/>
      <c r="K19" s="57"/>
      <c r="O19" s="3"/>
      <c r="P19" s="202"/>
      <c r="Q19" s="58"/>
    </row>
    <row r="20" spans="2:17" ht="15" customHeight="1" x14ac:dyDescent="0.25">
      <c r="B20" s="11">
        <v>200</v>
      </c>
      <c r="C20" s="10" t="s">
        <v>28</v>
      </c>
      <c r="D20" s="36"/>
      <c r="E20" s="79">
        <f t="shared" si="0"/>
        <v>0.60639999999999994</v>
      </c>
      <c r="F20" s="188">
        <v>138.5624</v>
      </c>
      <c r="G20" s="149">
        <f>H20/$E$8</f>
        <v>0.62459199999999993</v>
      </c>
      <c r="H20" s="188">
        <f t="shared" ref="H20:H21" si="1">F20*1.03</f>
        <v>142.71927199999999</v>
      </c>
      <c r="I20" s="266"/>
      <c r="J20" s="262"/>
      <c r="K20" s="57"/>
      <c r="O20" s="3"/>
      <c r="P20" s="57"/>
      <c r="Q20" s="58"/>
    </row>
    <row r="21" spans="2:17" ht="15" customHeight="1" x14ac:dyDescent="0.25">
      <c r="B21" s="11">
        <v>500</v>
      </c>
      <c r="C21" s="10" t="s">
        <v>29</v>
      </c>
      <c r="D21" s="36"/>
      <c r="E21" s="79">
        <f t="shared" si="0"/>
        <v>6.0639999999999999E-2</v>
      </c>
      <c r="F21" s="188">
        <v>13.85624</v>
      </c>
      <c r="G21" s="149">
        <f>H21/$E$8</f>
        <v>6.2459199999999999E-2</v>
      </c>
      <c r="H21" s="188">
        <f t="shared" si="1"/>
        <v>14.2719272</v>
      </c>
      <c r="I21" s="267"/>
      <c r="J21" s="263"/>
      <c r="K21" s="57"/>
      <c r="O21" s="3"/>
      <c r="P21" s="201"/>
      <c r="Q21" s="58"/>
    </row>
    <row r="22" spans="2:17" x14ac:dyDescent="0.25">
      <c r="B22" s="12"/>
      <c r="C22" s="13" t="s">
        <v>30</v>
      </c>
      <c r="D22" s="13"/>
      <c r="E22" s="14">
        <f>SUM(E13:E21)</f>
        <v>14.401484366197019</v>
      </c>
      <c r="F22" s="41">
        <f>SUM(F13:F21)</f>
        <v>3290.7391776760192</v>
      </c>
      <c r="G22" s="150">
        <f>SUM(G13:G21)</f>
        <v>14.429378766197019</v>
      </c>
      <c r="H22" s="41">
        <f>SUM(H13:H21)</f>
        <v>3297.1130480760185</v>
      </c>
      <c r="I22" s="38"/>
      <c r="J22" s="15"/>
      <c r="K22" s="57"/>
      <c r="L22" s="201"/>
      <c r="P22" s="57"/>
      <c r="Q22" s="58"/>
    </row>
    <row r="23" spans="2:17" x14ac:dyDescent="0.25">
      <c r="B23" s="16"/>
      <c r="C23" s="17"/>
      <c r="D23" s="17"/>
      <c r="E23" s="18"/>
      <c r="F23" s="47"/>
      <c r="G23" s="151"/>
      <c r="H23" s="47"/>
      <c r="I23" s="51"/>
      <c r="J23" s="19"/>
      <c r="K23" s="57"/>
      <c r="P23" s="57"/>
      <c r="Q23" s="58"/>
    </row>
    <row r="24" spans="2:17" ht="17.25" x14ac:dyDescent="0.25">
      <c r="B24" s="20" t="s">
        <v>31</v>
      </c>
      <c r="C24" s="13"/>
      <c r="D24" s="13"/>
      <c r="E24" s="21" t="s">
        <v>12</v>
      </c>
      <c r="F24" s="46" t="s">
        <v>13</v>
      </c>
      <c r="G24" s="152" t="s">
        <v>12</v>
      </c>
      <c r="H24" s="46" t="s">
        <v>13</v>
      </c>
      <c r="I24" s="48" t="s">
        <v>14</v>
      </c>
      <c r="J24" s="22" t="s">
        <v>15</v>
      </c>
      <c r="K24" s="57"/>
      <c r="P24" s="57"/>
      <c r="Q24" s="58"/>
    </row>
    <row r="25" spans="2:17" ht="15.75" customHeight="1" x14ac:dyDescent="0.25">
      <c r="B25" s="11">
        <v>300</v>
      </c>
      <c r="C25" s="249" t="s">
        <v>32</v>
      </c>
      <c r="D25" s="250"/>
      <c r="E25" s="193">
        <f>F25/$E$8</f>
        <v>1.3119474835886216</v>
      </c>
      <c r="F25" s="190">
        <v>299.78000000000003</v>
      </c>
      <c r="G25" s="189">
        <f>H25/$E$8</f>
        <v>1.7623903719912473</v>
      </c>
      <c r="H25" s="190">
        <v>402.70620000000002</v>
      </c>
      <c r="I25" s="175" t="s">
        <v>33</v>
      </c>
      <c r="J25" s="268" t="s">
        <v>34</v>
      </c>
      <c r="O25" s="3"/>
      <c r="P25" s="57"/>
      <c r="Q25" s="58"/>
    </row>
    <row r="26" spans="2:17" ht="15" customHeight="1" x14ac:dyDescent="0.25">
      <c r="B26" s="11">
        <v>600</v>
      </c>
      <c r="C26" s="10" t="s">
        <v>35</v>
      </c>
      <c r="D26" s="36"/>
      <c r="E26" s="193"/>
      <c r="F26" s="190"/>
      <c r="G26" s="189"/>
      <c r="H26" s="190"/>
      <c r="I26" s="176"/>
      <c r="J26" s="269"/>
      <c r="K26" s="57"/>
      <c r="O26" s="3"/>
      <c r="P26" s="57"/>
      <c r="Q26" s="58"/>
    </row>
    <row r="27" spans="2:17" ht="15" customHeight="1" x14ac:dyDescent="0.25">
      <c r="B27" s="11"/>
      <c r="C27" s="10">
        <v>610</v>
      </c>
      <c r="D27" s="36" t="s">
        <v>36</v>
      </c>
      <c r="E27" s="193">
        <f>F27/$E$8</f>
        <v>1.4119912472647702</v>
      </c>
      <c r="F27" s="190">
        <v>322.64</v>
      </c>
      <c r="G27" s="189">
        <f t="shared" ref="G27:G30" si="2">H27/$E$8</f>
        <v>1.9023104293654267</v>
      </c>
      <c r="H27" s="190">
        <v>434.67793311000003</v>
      </c>
      <c r="I27" s="271" t="s">
        <v>37</v>
      </c>
      <c r="J27" s="269"/>
      <c r="K27" s="57"/>
      <c r="O27" s="3"/>
      <c r="P27" s="57"/>
      <c r="Q27" s="58"/>
    </row>
    <row r="28" spans="2:17" x14ac:dyDescent="0.25">
      <c r="B28" s="11"/>
      <c r="C28" s="10">
        <v>620</v>
      </c>
      <c r="D28" s="36" t="s">
        <v>38</v>
      </c>
      <c r="E28" s="193">
        <f>F28/$E$8</f>
        <v>1.846652078774617</v>
      </c>
      <c r="F28" s="190">
        <v>421.96</v>
      </c>
      <c r="G28" s="189">
        <f t="shared" si="2"/>
        <v>2.1968184696148794</v>
      </c>
      <c r="H28" s="190">
        <v>501.97302030699996</v>
      </c>
      <c r="I28" s="272"/>
      <c r="J28" s="269"/>
      <c r="K28" s="57"/>
      <c r="O28" s="3"/>
      <c r="P28" s="57"/>
      <c r="Q28" s="58"/>
    </row>
    <row r="29" spans="2:17" x14ac:dyDescent="0.25">
      <c r="B29" s="11"/>
      <c r="C29" s="10">
        <v>630</v>
      </c>
      <c r="D29" s="36" t="s">
        <v>39</v>
      </c>
      <c r="E29" s="193">
        <f>F29/$E$8</f>
        <v>4.1794310722100658E-2</v>
      </c>
      <c r="F29" s="190">
        <v>9.5500000000000007</v>
      </c>
      <c r="G29" s="189">
        <f t="shared" si="2"/>
        <v>5.2909026617067839E-2</v>
      </c>
      <c r="H29" s="190">
        <v>12.089712582000001</v>
      </c>
      <c r="I29" s="273"/>
      <c r="J29" s="269"/>
      <c r="K29" s="57"/>
      <c r="O29" s="3"/>
      <c r="P29" s="57"/>
      <c r="Q29" s="58"/>
    </row>
    <row r="30" spans="2:17" ht="19.5" customHeight="1" x14ac:dyDescent="0.25">
      <c r="B30" s="11">
        <v>700</v>
      </c>
      <c r="C30" s="249" t="s">
        <v>40</v>
      </c>
      <c r="D30" s="250"/>
      <c r="E30" s="193">
        <f>F30/$E$8</f>
        <v>4.0070021881838079E-2</v>
      </c>
      <c r="F30" s="190">
        <v>9.1560000000000006</v>
      </c>
      <c r="G30" s="189">
        <f t="shared" si="2"/>
        <v>4.8693216630196941E-2</v>
      </c>
      <c r="H30" s="190">
        <v>11.1264</v>
      </c>
      <c r="I30" s="175" t="s">
        <v>33</v>
      </c>
      <c r="J30" s="270"/>
      <c r="K30" s="57"/>
      <c r="O30" s="3"/>
      <c r="P30" s="57"/>
      <c r="Q30" s="58"/>
    </row>
    <row r="31" spans="2:17" ht="45.75" customHeight="1" x14ac:dyDescent="0.25">
      <c r="B31" s="11">
        <v>720</v>
      </c>
      <c r="C31" s="249" t="s">
        <v>41</v>
      </c>
      <c r="D31" s="250"/>
      <c r="E31" s="194">
        <f>F31/$E$8</f>
        <v>0.54704595185995619</v>
      </c>
      <c r="F31" s="192">
        <v>125</v>
      </c>
      <c r="G31" s="191">
        <f>H31/$E$8</f>
        <v>0.54704595185995619</v>
      </c>
      <c r="H31" s="192">
        <v>125</v>
      </c>
      <c r="I31" s="175" t="s">
        <v>42</v>
      </c>
      <c r="J31" s="134" t="s">
        <v>43</v>
      </c>
      <c r="K31" s="57"/>
      <c r="O31" s="3"/>
      <c r="P31" s="57"/>
      <c r="Q31" s="58"/>
    </row>
    <row r="32" spans="2:17" ht="15.75" thickBot="1" x14ac:dyDescent="0.3">
      <c r="B32" s="23"/>
      <c r="C32" s="24" t="s">
        <v>44</v>
      </c>
      <c r="D32" s="24"/>
      <c r="E32" s="177">
        <f t="shared" ref="E32:F32" si="3">SUM(E25:E31)</f>
        <v>5.1995010940919029</v>
      </c>
      <c r="F32" s="180">
        <f t="shared" si="3"/>
        <v>1188.086</v>
      </c>
      <c r="G32" s="179">
        <f t="shared" ref="G32:H32" si="4">SUM(G25:G31)</f>
        <v>6.5101674660787747</v>
      </c>
      <c r="H32" s="180">
        <f t="shared" si="4"/>
        <v>1487.5732659990001</v>
      </c>
      <c r="I32" s="39"/>
      <c r="J32" s="25"/>
      <c r="K32" s="57"/>
      <c r="P32" s="57"/>
      <c r="Q32" s="58"/>
    </row>
    <row r="33" spans="2:11" ht="17.25" customHeight="1" x14ac:dyDescent="0.25">
      <c r="B33" s="26"/>
      <c r="C33" s="6"/>
      <c r="D33" s="6"/>
      <c r="E33" s="27"/>
      <c r="F33" s="28"/>
      <c r="G33" s="168"/>
      <c r="H33" s="28"/>
      <c r="I33" s="29"/>
      <c r="K33" s="57"/>
    </row>
    <row r="34" spans="2:11" x14ac:dyDescent="0.25">
      <c r="B34" s="257" t="s">
        <v>45</v>
      </c>
      <c r="C34" s="257"/>
      <c r="D34" s="257"/>
      <c r="E34" s="27">
        <f>E32+E22</f>
        <v>19.600985460288921</v>
      </c>
      <c r="F34" s="28">
        <f>ROUND(F32+F22,2)</f>
        <v>4478.83</v>
      </c>
      <c r="G34" s="168">
        <f>G32+G22</f>
        <v>20.939546232275795</v>
      </c>
      <c r="H34" s="28">
        <f>ROUND(H32+H22,2)</f>
        <v>4784.6899999999996</v>
      </c>
      <c r="I34" s="29"/>
    </row>
    <row r="35" spans="2:11" x14ac:dyDescent="0.25">
      <c r="B35" s="26" t="s">
        <v>46</v>
      </c>
      <c r="C35" s="132"/>
      <c r="D35" s="30">
        <v>0.2</v>
      </c>
      <c r="E35" s="182">
        <f>E34*D35</f>
        <v>3.9201970920577844</v>
      </c>
      <c r="F35" s="181">
        <f>ROUND(F34*D35,2)</f>
        <v>895.77</v>
      </c>
      <c r="G35" s="184">
        <f>G34*D35</f>
        <v>4.1879092464551588</v>
      </c>
      <c r="H35" s="181">
        <f>ROUND(H34*D35,2)</f>
        <v>956.94</v>
      </c>
    </row>
    <row r="36" spans="2:11" x14ac:dyDescent="0.25">
      <c r="B36" s="6" t="s">
        <v>47</v>
      </c>
      <c r="C36" s="6"/>
      <c r="D36" s="6"/>
      <c r="E36" s="27">
        <f t="shared" ref="E36" si="5">E35+E34</f>
        <v>23.521182552346705</v>
      </c>
      <c r="F36" s="28">
        <f>F35+F34</f>
        <v>5374.6</v>
      </c>
      <c r="G36" s="168">
        <f t="shared" ref="G36" si="6">G35+G34</f>
        <v>25.127455478730955</v>
      </c>
      <c r="H36" s="28">
        <f>H35+H34</f>
        <v>5741.6299999999992</v>
      </c>
      <c r="I36" s="29"/>
    </row>
    <row r="37" spans="2:11" x14ac:dyDescent="0.25">
      <c r="B37" s="6" t="s">
        <v>48</v>
      </c>
      <c r="C37" s="6"/>
      <c r="D37" s="6"/>
      <c r="E37" s="160">
        <v>12</v>
      </c>
      <c r="F37" s="28">
        <f>F34*E37</f>
        <v>53745.96</v>
      </c>
      <c r="G37" s="169">
        <v>12</v>
      </c>
      <c r="H37" s="28">
        <f>H34*G37</f>
        <v>57416.28</v>
      </c>
      <c r="I37" s="31"/>
      <c r="J37" s="32"/>
    </row>
    <row r="38" spans="2:11" ht="15.75" thickBot="1" x14ac:dyDescent="0.3">
      <c r="B38" s="6" t="s">
        <v>49</v>
      </c>
      <c r="C38" s="6"/>
      <c r="D38" s="6"/>
      <c r="E38" s="159">
        <v>12</v>
      </c>
      <c r="F38" s="33">
        <f>F36*E38</f>
        <v>64495.200000000004</v>
      </c>
      <c r="G38" s="170">
        <v>12</v>
      </c>
      <c r="H38" s="33">
        <f>H36*G38</f>
        <v>68899.56</v>
      </c>
      <c r="I38" s="34"/>
      <c r="J38" s="35"/>
    </row>
    <row r="39" spans="2:11" ht="15.75" x14ac:dyDescent="0.25">
      <c r="B39" s="256"/>
      <c r="C39" s="256"/>
      <c r="D39" s="256"/>
    </row>
    <row r="40" spans="2:11" ht="43.35" customHeight="1" x14ac:dyDescent="0.25">
      <c r="B40" s="248" t="s">
        <v>50</v>
      </c>
      <c r="C40" s="248"/>
      <c r="D40" s="248"/>
      <c r="E40" s="248"/>
      <c r="F40" s="248"/>
      <c r="G40" s="248"/>
      <c r="H40" s="248"/>
      <c r="I40" s="248"/>
      <c r="J40" s="248"/>
    </row>
    <row r="41" spans="2:11" ht="15.75" x14ac:dyDescent="0.25">
      <c r="B41" s="80"/>
      <c r="C41" s="2"/>
      <c r="D41" s="2"/>
    </row>
    <row r="42" spans="2:11" ht="15.75" x14ac:dyDescent="0.25">
      <c r="B42" s="2"/>
      <c r="C42" s="2"/>
      <c r="D42" s="2"/>
    </row>
    <row r="43" spans="2:11" x14ac:dyDescent="0.25">
      <c r="B43" s="6" t="s">
        <v>51</v>
      </c>
      <c r="C43" s="6"/>
      <c r="D43" s="6"/>
      <c r="E43" s="6" t="s">
        <v>52</v>
      </c>
    </row>
    <row r="45" spans="2:11" x14ac:dyDescent="0.25">
      <c r="B45" s="50" t="s">
        <v>53</v>
      </c>
      <c r="C45" s="50"/>
      <c r="D45" s="50"/>
      <c r="E45" s="50" t="s">
        <v>53</v>
      </c>
    </row>
    <row r="46" spans="2:11" ht="15.75" x14ac:dyDescent="0.25">
      <c r="B46" s="2"/>
      <c r="C46" s="2"/>
      <c r="D46" s="2"/>
    </row>
  </sheetData>
  <mergeCells count="16">
    <mergeCell ref="A3:J3"/>
    <mergeCell ref="B40:J40"/>
    <mergeCell ref="C30:D30"/>
    <mergeCell ref="E11:F11"/>
    <mergeCell ref="E7:F7"/>
    <mergeCell ref="G11:H11"/>
    <mergeCell ref="B39:D39"/>
    <mergeCell ref="B34:D34"/>
    <mergeCell ref="I13:I18"/>
    <mergeCell ref="J17:J21"/>
    <mergeCell ref="C31:D31"/>
    <mergeCell ref="C17:D17"/>
    <mergeCell ref="I19:I21"/>
    <mergeCell ref="C25:D25"/>
    <mergeCell ref="J25:J30"/>
    <mergeCell ref="I27:I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F0DE0-8498-4924-87F6-A2B6059D3288}">
  <dimension ref="A1:W46"/>
  <sheetViews>
    <sheetView showOutlineSymbols="0" workbookViewId="0">
      <selection activeCell="P36" sqref="P36"/>
    </sheetView>
  </sheetViews>
  <sheetFormatPr defaultColWidth="9.140625" defaultRowHeight="15" x14ac:dyDescent="0.25"/>
  <cols>
    <col min="1" max="1" width="5.42578125" style="1" customWidth="1"/>
    <col min="2" max="3" width="7.85546875" style="1" customWidth="1"/>
    <col min="4" max="4" width="53" style="1" customWidth="1"/>
    <col min="5" max="14" width="14.5703125" style="1" customWidth="1"/>
    <col min="15" max="16" width="28.140625" style="1" customWidth="1"/>
    <col min="17" max="16384" width="9.140625" style="1"/>
  </cols>
  <sheetData>
    <row r="1" spans="1:23" x14ac:dyDescent="0.25">
      <c r="P1" s="49" t="s">
        <v>0</v>
      </c>
    </row>
    <row r="2" spans="1:23" ht="15" customHeight="1" x14ac:dyDescent="0.25"/>
    <row r="3" spans="1:23" ht="17.45" customHeight="1" x14ac:dyDescent="0.3">
      <c r="A3" s="247" t="s">
        <v>83</v>
      </c>
      <c r="B3" s="247"/>
      <c r="C3" s="247"/>
      <c r="D3" s="247"/>
      <c r="E3" s="247"/>
      <c r="F3" s="247"/>
      <c r="G3" s="247"/>
      <c r="H3" s="247"/>
      <c r="I3" s="247"/>
      <c r="J3" s="247"/>
      <c r="K3" s="247"/>
      <c r="L3" s="247"/>
      <c r="M3" s="247"/>
      <c r="N3" s="247"/>
      <c r="O3" s="247"/>
      <c r="P3" s="247"/>
    </row>
    <row r="4" spans="1:23" ht="16.5" customHeight="1" x14ac:dyDescent="0.25"/>
    <row r="5" spans="1:23" x14ac:dyDescent="0.25">
      <c r="C5" s="3" t="s">
        <v>1</v>
      </c>
      <c r="D5" s="5" t="s">
        <v>2</v>
      </c>
      <c r="E5" s="126"/>
      <c r="G5" s="126"/>
      <c r="J5" s="126"/>
    </row>
    <row r="6" spans="1:23" ht="14.1" customHeight="1" x14ac:dyDescent="0.25">
      <c r="C6" s="3" t="s">
        <v>3</v>
      </c>
      <c r="D6" s="122" t="s">
        <v>4</v>
      </c>
      <c r="F6" s="52"/>
      <c r="H6" s="52"/>
      <c r="K6" s="195"/>
      <c r="L6" s="195"/>
      <c r="N6" s="195"/>
    </row>
    <row r="7" spans="1:23" ht="38.450000000000003" customHeight="1" x14ac:dyDescent="0.25">
      <c r="E7" s="274" t="s">
        <v>81</v>
      </c>
      <c r="F7" s="274"/>
      <c r="G7" s="282" t="s">
        <v>82</v>
      </c>
      <c r="H7" s="282"/>
      <c r="I7" s="278" t="s">
        <v>54</v>
      </c>
      <c r="J7" s="278"/>
      <c r="K7" s="275" t="s">
        <v>5</v>
      </c>
      <c r="L7" s="275"/>
      <c r="M7" s="275"/>
      <c r="N7" s="275"/>
    </row>
    <row r="8" spans="1:23" ht="17.25" x14ac:dyDescent="0.25">
      <c r="D8" s="4" t="s">
        <v>6</v>
      </c>
      <c r="E8" s="208">
        <v>37.9</v>
      </c>
      <c r="F8" s="209" t="s">
        <v>79</v>
      </c>
      <c r="G8" s="130">
        <v>37.5</v>
      </c>
      <c r="H8" s="5" t="s">
        <v>7</v>
      </c>
      <c r="I8" s="130">
        <v>191</v>
      </c>
      <c r="J8" s="5" t="s">
        <v>7</v>
      </c>
      <c r="K8" s="130">
        <f>G8+I8</f>
        <v>228.5</v>
      </c>
      <c r="L8" s="5" t="s">
        <v>7</v>
      </c>
      <c r="M8" s="130">
        <v>228.5</v>
      </c>
      <c r="N8" s="5" t="s">
        <v>7</v>
      </c>
    </row>
    <row r="9" spans="1:23" ht="17.25" x14ac:dyDescent="0.25">
      <c r="D9" s="4" t="s">
        <v>8</v>
      </c>
      <c r="E9" s="210">
        <v>10018</v>
      </c>
      <c r="F9" s="209" t="s">
        <v>79</v>
      </c>
      <c r="G9" s="131">
        <v>10018</v>
      </c>
      <c r="H9" s="5" t="s">
        <v>7</v>
      </c>
      <c r="I9" s="131">
        <v>10018</v>
      </c>
      <c r="J9" s="5" t="s">
        <v>7</v>
      </c>
      <c r="K9" s="131">
        <v>10018</v>
      </c>
      <c r="L9" s="5" t="s">
        <v>7</v>
      </c>
      <c r="M9" s="131">
        <v>10018</v>
      </c>
      <c r="N9" s="5" t="s">
        <v>7</v>
      </c>
    </row>
    <row r="10" spans="1:23" ht="15.75" thickBot="1" x14ac:dyDescent="0.3">
      <c r="D10" s="125"/>
      <c r="E10" s="211"/>
      <c r="F10" s="212"/>
      <c r="G10" s="6"/>
      <c r="I10" s="6"/>
      <c r="J10" s="54"/>
    </row>
    <row r="11" spans="1:23" ht="15" customHeight="1" thickBot="1" x14ac:dyDescent="0.3">
      <c r="D11" s="125"/>
      <c r="E11" s="279" t="s">
        <v>9</v>
      </c>
      <c r="F11" s="280"/>
      <c r="G11" s="276" t="s">
        <v>9</v>
      </c>
      <c r="H11" s="277"/>
      <c r="I11" s="281" t="s">
        <v>9</v>
      </c>
      <c r="J11" s="281"/>
      <c r="K11" s="281"/>
      <c r="L11" s="252"/>
      <c r="M11" s="254" t="s">
        <v>10</v>
      </c>
      <c r="N11" s="255"/>
    </row>
    <row r="12" spans="1:23" ht="17.25" x14ac:dyDescent="0.25">
      <c r="B12" s="7" t="s">
        <v>11</v>
      </c>
      <c r="C12" s="43"/>
      <c r="D12" s="43"/>
      <c r="E12" s="213" t="s">
        <v>80</v>
      </c>
      <c r="F12" s="214" t="s">
        <v>13</v>
      </c>
      <c r="G12" s="8" t="s">
        <v>12</v>
      </c>
      <c r="H12" s="40" t="s">
        <v>13</v>
      </c>
      <c r="I12" s="8" t="s">
        <v>12</v>
      </c>
      <c r="J12" s="142" t="s">
        <v>13</v>
      </c>
      <c r="K12" s="148" t="s">
        <v>12</v>
      </c>
      <c r="L12" s="40" t="s">
        <v>13</v>
      </c>
      <c r="M12" s="204" t="s">
        <v>12</v>
      </c>
      <c r="N12" s="40" t="s">
        <v>13</v>
      </c>
      <c r="O12" s="37" t="s">
        <v>14</v>
      </c>
      <c r="P12" s="9" t="s">
        <v>15</v>
      </c>
    </row>
    <row r="13" spans="1:23" ht="15" customHeight="1" x14ac:dyDescent="0.25">
      <c r="B13" s="42"/>
      <c r="C13" s="55" t="s">
        <v>16</v>
      </c>
      <c r="D13" s="56"/>
      <c r="E13" s="215">
        <f>F13/E8</f>
        <v>1.7812664907651714</v>
      </c>
      <c r="F13" s="216">
        <v>67.509999999999991</v>
      </c>
      <c r="G13" s="79">
        <f>H13/G8</f>
        <v>1.8035484037025065</v>
      </c>
      <c r="H13" s="188">
        <f>'Annuiteetgraafik BIL_garaaž'!F18</f>
        <v>67.633065138843989</v>
      </c>
      <c r="I13" s="79">
        <f>J13/$I$8</f>
        <v>1.7915476797780072</v>
      </c>
      <c r="J13" s="143">
        <f>'Annuiteetgraafik BIL_I korrus'!F17</f>
        <v>342.18560683759938</v>
      </c>
      <c r="K13" s="155">
        <f>L13/$K$8</f>
        <v>1.7935171640106933</v>
      </c>
      <c r="L13" s="245">
        <f>H13+J13</f>
        <v>409.8186719764434</v>
      </c>
      <c r="M13" s="237">
        <f>N13/$M$8</f>
        <v>1.7935171537429015</v>
      </c>
      <c r="N13" s="155">
        <f>'Annuiteetgraafik BIL_garaaž'!F48+'Annuiteetgraafik BIL_I korrus'!F29</f>
        <v>409.818669630253</v>
      </c>
      <c r="O13" s="258" t="s">
        <v>17</v>
      </c>
      <c r="P13" s="236"/>
      <c r="Q13" s="57"/>
      <c r="U13" s="3"/>
      <c r="V13" s="57"/>
      <c r="W13" s="58"/>
    </row>
    <row r="14" spans="1:23" x14ac:dyDescent="0.25">
      <c r="B14" s="42"/>
      <c r="C14" s="55" t="s">
        <v>18</v>
      </c>
      <c r="D14" s="56"/>
      <c r="E14" s="215" t="s">
        <v>19</v>
      </c>
      <c r="F14" s="217" t="s">
        <v>19</v>
      </c>
      <c r="G14" s="79" t="s">
        <v>19</v>
      </c>
      <c r="H14" s="232" t="s">
        <v>19</v>
      </c>
      <c r="I14" s="246">
        <f t="shared" ref="I14:I16" si="0">J14/$I$8</f>
        <v>6.9138751564493344</v>
      </c>
      <c r="J14" s="143">
        <f>'Annuiteetgraafik PT (lisa 6.1)'!F15</f>
        <v>1320.5501548818229</v>
      </c>
      <c r="K14" s="155">
        <f t="shared" ref="K14:K21" si="1">L14/$K$8</f>
        <v>5.7792129316491154</v>
      </c>
      <c r="L14" s="137">
        <f>J14</f>
        <v>1320.5501548818229</v>
      </c>
      <c r="M14" s="237">
        <f t="shared" ref="M14:M16" si="2">N14/$M$8</f>
        <v>5.7792129316491154</v>
      </c>
      <c r="N14" s="137">
        <f>'Annuiteetgraafik PT (lisa 6.1)'!F27</f>
        <v>1320.5501548818229</v>
      </c>
      <c r="O14" s="259"/>
      <c r="P14" s="197" t="s">
        <v>20</v>
      </c>
      <c r="Q14" s="57"/>
      <c r="R14" s="123"/>
      <c r="U14" s="3"/>
      <c r="V14" s="57"/>
      <c r="W14" s="58"/>
    </row>
    <row r="15" spans="1:23" x14ac:dyDescent="0.25">
      <c r="B15" s="42"/>
      <c r="C15" s="55" t="s">
        <v>21</v>
      </c>
      <c r="D15" s="56"/>
      <c r="E15" s="215" t="s">
        <v>19</v>
      </c>
      <c r="F15" s="217" t="s">
        <v>19</v>
      </c>
      <c r="G15" s="79" t="s">
        <v>19</v>
      </c>
      <c r="H15" s="232" t="s">
        <v>19</v>
      </c>
      <c r="I15" s="246">
        <f t="shared" si="0"/>
        <v>0.38198098995868923</v>
      </c>
      <c r="J15" s="143">
        <f>'Annuiteetgraafik PP (lisa 6.1)'!F15</f>
        <v>72.958369082109641</v>
      </c>
      <c r="K15" s="155">
        <f t="shared" si="1"/>
        <v>0.31929264368538135</v>
      </c>
      <c r="L15" s="137">
        <f>J15</f>
        <v>72.958369082109641</v>
      </c>
      <c r="M15" s="237">
        <f t="shared" si="2"/>
        <v>0.31929264368538135</v>
      </c>
      <c r="N15" s="137">
        <f>'Annuiteetgraafik PP (lisa 6.1)'!F27</f>
        <v>72.958369082109641</v>
      </c>
      <c r="O15" s="259"/>
      <c r="P15" s="197" t="s">
        <v>22</v>
      </c>
      <c r="Q15" s="57"/>
      <c r="R15" s="123"/>
      <c r="U15" s="3"/>
      <c r="V15" s="57"/>
      <c r="W15" s="58"/>
    </row>
    <row r="16" spans="1:23" x14ac:dyDescent="0.25">
      <c r="B16" s="42"/>
      <c r="C16" s="55" t="s">
        <v>23</v>
      </c>
      <c r="D16" s="56"/>
      <c r="E16" s="215"/>
      <c r="F16" s="217"/>
      <c r="G16" s="79"/>
      <c r="H16" s="232"/>
      <c r="I16" s="246">
        <f t="shared" si="0"/>
        <v>4.2819396282183204</v>
      </c>
      <c r="J16" s="143">
        <f>'Annuiteetgraafik PP_TS (lisa 6)'!F15</f>
        <v>817.85046898969927</v>
      </c>
      <c r="K16" s="155">
        <f>L16/$K$8</f>
        <v>3.5792143063006532</v>
      </c>
      <c r="L16" s="137">
        <f>J16</f>
        <v>817.85046898969927</v>
      </c>
      <c r="M16" s="237">
        <f t="shared" si="2"/>
        <v>3.5792143063006532</v>
      </c>
      <c r="N16" s="137">
        <f>'Annuiteetgraafik PP_TS (lisa 6)'!F27</f>
        <v>817.85046898969927</v>
      </c>
      <c r="O16" s="259"/>
      <c r="P16" s="196" t="s">
        <v>22</v>
      </c>
      <c r="Q16" s="57"/>
      <c r="R16" s="123"/>
      <c r="U16" s="3"/>
      <c r="V16" s="57"/>
      <c r="W16" s="58"/>
    </row>
    <row r="17" spans="2:23" ht="15" customHeight="1" x14ac:dyDescent="0.25">
      <c r="B17" s="11">
        <v>400</v>
      </c>
      <c r="C17" s="264" t="s">
        <v>24</v>
      </c>
      <c r="D17" s="249"/>
      <c r="E17" s="215">
        <v>1.67</v>
      </c>
      <c r="F17" s="216">
        <f>E17*E8</f>
        <v>63.292999999999992</v>
      </c>
      <c r="G17" s="79">
        <v>1.67</v>
      </c>
      <c r="H17" s="188">
        <f>G17*G8</f>
        <v>62.625</v>
      </c>
      <c r="I17" s="79">
        <v>1.67</v>
      </c>
      <c r="J17" s="143">
        <f>I17*I8</f>
        <v>318.96999999999997</v>
      </c>
      <c r="K17" s="155">
        <f t="shared" si="1"/>
        <v>1.67</v>
      </c>
      <c r="L17" s="137">
        <f>H17+J17</f>
        <v>381.59499999999997</v>
      </c>
      <c r="M17" s="237">
        <v>1.67</v>
      </c>
      <c r="N17" s="137">
        <f>M17*M8</f>
        <v>381.59499999999997</v>
      </c>
      <c r="O17" s="259"/>
      <c r="P17" s="261"/>
      <c r="S17" s="128"/>
      <c r="U17" s="3"/>
      <c r="V17" s="57"/>
      <c r="W17" s="58"/>
    </row>
    <row r="18" spans="2:23" x14ac:dyDescent="0.25">
      <c r="B18" s="11">
        <v>400</v>
      </c>
      <c r="C18" s="44" t="s">
        <v>25</v>
      </c>
      <c r="D18" s="45"/>
      <c r="E18" s="215" t="s">
        <v>19</v>
      </c>
      <c r="F18" s="217" t="s">
        <v>19</v>
      </c>
      <c r="G18" s="79" t="s">
        <v>19</v>
      </c>
      <c r="H18" s="232" t="s">
        <v>19</v>
      </c>
      <c r="I18" s="79">
        <f>J18/I8</f>
        <v>0.39530977004857065</v>
      </c>
      <c r="J18" s="154">
        <v>75.504166079276999</v>
      </c>
      <c r="K18" s="155">
        <f t="shared" si="1"/>
        <v>0.33043398721784245</v>
      </c>
      <c r="L18" s="137">
        <f>J18</f>
        <v>75.504166079276999</v>
      </c>
      <c r="M18" s="237">
        <f>N18/$M$8</f>
        <v>0.33043398721784245</v>
      </c>
      <c r="N18" s="137">
        <v>75.504166079276999</v>
      </c>
      <c r="O18" s="260"/>
      <c r="P18" s="262"/>
      <c r="S18" s="128"/>
      <c r="U18" s="3"/>
      <c r="V18" s="57"/>
      <c r="W18" s="58"/>
    </row>
    <row r="19" spans="2:23" ht="15" customHeight="1" x14ac:dyDescent="0.25">
      <c r="B19" s="11">
        <v>100</v>
      </c>
      <c r="C19" s="44" t="s">
        <v>26</v>
      </c>
      <c r="D19" s="45"/>
      <c r="E19" s="215">
        <f>F19/$E$8</f>
        <v>0.26</v>
      </c>
      <c r="F19" s="216">
        <v>9.8539999999999992</v>
      </c>
      <c r="G19" s="79">
        <f>H19/$G$8</f>
        <v>0.2627733333333333</v>
      </c>
      <c r="H19" s="188">
        <f>F19</f>
        <v>9.8539999999999992</v>
      </c>
      <c r="I19" s="79">
        <f>G19</f>
        <v>0.2627733333333333</v>
      </c>
      <c r="J19" s="143">
        <f>I19*$I$8</f>
        <v>50.189706666666659</v>
      </c>
      <c r="K19" s="155">
        <f t="shared" si="1"/>
        <v>0.2627733333333333</v>
      </c>
      <c r="L19" s="137">
        <f>H19+J19</f>
        <v>60.043706666666658</v>
      </c>
      <c r="M19" s="237">
        <f>N19/$M$8</f>
        <v>0.27065653333333328</v>
      </c>
      <c r="N19" s="137">
        <f>L19*1.03</f>
        <v>61.845017866666659</v>
      </c>
      <c r="O19" s="265" t="s">
        <v>27</v>
      </c>
      <c r="P19" s="262"/>
      <c r="Q19" s="57"/>
      <c r="R19" s="58"/>
      <c r="U19" s="3"/>
      <c r="V19" s="57"/>
      <c r="W19" s="58"/>
    </row>
    <row r="20" spans="2:23" ht="15" customHeight="1" x14ac:dyDescent="0.25">
      <c r="B20" s="11">
        <v>200</v>
      </c>
      <c r="C20" s="10" t="s">
        <v>28</v>
      </c>
      <c r="D20" s="36"/>
      <c r="E20" s="215">
        <f t="shared" ref="E20:E21" si="3">F20/$E$8</f>
        <v>0.6</v>
      </c>
      <c r="F20" s="216">
        <v>22.74</v>
      </c>
      <c r="G20" s="79">
        <f t="shared" ref="G20:G21" si="4">H20/$G$8</f>
        <v>0.60639999999999994</v>
      </c>
      <c r="H20" s="188">
        <f t="shared" ref="H20:H21" si="5">F20</f>
        <v>22.74</v>
      </c>
      <c r="I20" s="79">
        <f t="shared" ref="I20:I21" si="6">G20</f>
        <v>0.60639999999999994</v>
      </c>
      <c r="J20" s="143">
        <f>I20*$I$8</f>
        <v>115.82239999999999</v>
      </c>
      <c r="K20" s="155">
        <f t="shared" si="1"/>
        <v>0.60639999999999994</v>
      </c>
      <c r="L20" s="137">
        <f>H20+J20</f>
        <v>138.5624</v>
      </c>
      <c r="M20" s="237">
        <f>N20/$M$8</f>
        <v>0.62459199999999993</v>
      </c>
      <c r="N20" s="137">
        <f>L20*1.03</f>
        <v>142.71927199999999</v>
      </c>
      <c r="O20" s="266"/>
      <c r="P20" s="262"/>
      <c r="Q20" s="57"/>
      <c r="R20" s="58"/>
      <c r="U20" s="3"/>
      <c r="V20" s="57"/>
      <c r="W20" s="58"/>
    </row>
    <row r="21" spans="2:23" ht="15" customHeight="1" x14ac:dyDescent="0.25">
      <c r="B21" s="11">
        <v>500</v>
      </c>
      <c r="C21" s="10" t="s">
        <v>29</v>
      </c>
      <c r="D21" s="36"/>
      <c r="E21" s="215">
        <f t="shared" si="3"/>
        <v>6.0000000000000005E-2</v>
      </c>
      <c r="F21" s="216">
        <v>2.274</v>
      </c>
      <c r="G21" s="79">
        <f t="shared" si="4"/>
        <v>6.0639999999999999E-2</v>
      </c>
      <c r="H21" s="188">
        <f t="shared" si="5"/>
        <v>2.274</v>
      </c>
      <c r="I21" s="79">
        <f t="shared" si="6"/>
        <v>6.0639999999999999E-2</v>
      </c>
      <c r="J21" s="143">
        <f>I21*$I$8</f>
        <v>11.582240000000001</v>
      </c>
      <c r="K21" s="155">
        <f t="shared" si="1"/>
        <v>6.0639999999999999E-2</v>
      </c>
      <c r="L21" s="137">
        <f>H21+J21</f>
        <v>13.85624</v>
      </c>
      <c r="M21" s="237">
        <f>N21/$M$8</f>
        <v>6.2459199999999999E-2</v>
      </c>
      <c r="N21" s="137">
        <f>L21*1.03</f>
        <v>14.2719272</v>
      </c>
      <c r="O21" s="267"/>
      <c r="P21" s="263"/>
      <c r="Q21" s="57"/>
      <c r="R21" s="58"/>
      <c r="U21" s="3"/>
      <c r="V21" s="57"/>
      <c r="W21" s="58"/>
    </row>
    <row r="22" spans="2:23" x14ac:dyDescent="0.25">
      <c r="B22" s="12"/>
      <c r="C22" s="13" t="s">
        <v>30</v>
      </c>
      <c r="D22" s="13"/>
      <c r="E22" s="218">
        <f t="shared" ref="E22:N22" si="7">SUM(E13:E21)</f>
        <v>4.3712664907651702</v>
      </c>
      <c r="F22" s="219">
        <f t="shared" si="7"/>
        <v>165.67099999999999</v>
      </c>
      <c r="G22" s="14">
        <f t="shared" ref="G22:H22" si="8">SUM(G13:G21)</f>
        <v>4.4033617370358398</v>
      </c>
      <c r="H22" s="41">
        <f t="shared" si="8"/>
        <v>165.12606513884401</v>
      </c>
      <c r="I22" s="14">
        <f t="shared" si="7"/>
        <v>16.364466557786255</v>
      </c>
      <c r="J22" s="135">
        <f t="shared" si="7"/>
        <v>3125.6131125371749</v>
      </c>
      <c r="K22" s="150">
        <f t="shared" si="7"/>
        <v>14.401484366197019</v>
      </c>
      <c r="L22" s="41">
        <f t="shared" si="7"/>
        <v>3290.7391776760192</v>
      </c>
      <c r="M22" s="205">
        <f t="shared" si="7"/>
        <v>14.429378755929227</v>
      </c>
      <c r="N22" s="41">
        <f t="shared" si="7"/>
        <v>3297.1130457298282</v>
      </c>
      <c r="O22" s="38"/>
      <c r="P22" s="15"/>
      <c r="Q22" s="57"/>
      <c r="V22" s="57"/>
      <c r="W22" s="58"/>
    </row>
    <row r="23" spans="2:23" x14ac:dyDescent="0.25">
      <c r="B23" s="16"/>
      <c r="C23" s="17"/>
      <c r="D23" s="17"/>
      <c r="E23" s="220"/>
      <c r="F23" s="221"/>
      <c r="G23" s="18"/>
      <c r="H23" s="47"/>
      <c r="I23" s="18"/>
      <c r="J23" s="144"/>
      <c r="K23" s="151"/>
      <c r="L23" s="47"/>
      <c r="M23" s="238"/>
      <c r="N23" s="47"/>
      <c r="O23" s="51"/>
      <c r="P23" s="19"/>
      <c r="Q23" s="57"/>
      <c r="V23" s="57"/>
      <c r="W23" s="58"/>
    </row>
    <row r="24" spans="2:23" ht="17.25" x14ac:dyDescent="0.25">
      <c r="B24" s="20" t="s">
        <v>31</v>
      </c>
      <c r="C24" s="13"/>
      <c r="D24" s="13"/>
      <c r="E24" s="222" t="s">
        <v>80</v>
      </c>
      <c r="F24" s="223" t="s">
        <v>13</v>
      </c>
      <c r="G24" s="21" t="s">
        <v>12</v>
      </c>
      <c r="H24" s="46" t="s">
        <v>13</v>
      </c>
      <c r="I24" s="21" t="s">
        <v>12</v>
      </c>
      <c r="J24" s="145" t="s">
        <v>13</v>
      </c>
      <c r="K24" s="152" t="s">
        <v>12</v>
      </c>
      <c r="L24" s="46" t="s">
        <v>13</v>
      </c>
      <c r="M24" s="206" t="s">
        <v>12</v>
      </c>
      <c r="N24" s="46" t="s">
        <v>13</v>
      </c>
      <c r="O24" s="48" t="s">
        <v>14</v>
      </c>
      <c r="P24" s="22" t="s">
        <v>15</v>
      </c>
      <c r="Q24" s="57"/>
      <c r="V24" s="57"/>
      <c r="W24" s="58"/>
    </row>
    <row r="25" spans="2:23" ht="15.75" customHeight="1" x14ac:dyDescent="0.25">
      <c r="B25" s="11">
        <v>300</v>
      </c>
      <c r="C25" s="249" t="s">
        <v>32</v>
      </c>
      <c r="D25" s="250"/>
      <c r="E25" s="81">
        <f>F25/$E$8</f>
        <v>0.3</v>
      </c>
      <c r="F25" s="146">
        <v>11.37</v>
      </c>
      <c r="G25" s="81">
        <f>H25/$G$8</f>
        <v>0.30319999999999997</v>
      </c>
      <c r="H25" s="233">
        <f>F25</f>
        <v>11.37</v>
      </c>
      <c r="I25" s="193">
        <f>J25/$I$8</f>
        <v>1.5100000000000002</v>
      </c>
      <c r="J25" s="207">
        <v>288.41000000000003</v>
      </c>
      <c r="K25" s="156">
        <f>L25/$K$8</f>
        <v>1.3119474835886216</v>
      </c>
      <c r="L25" s="138">
        <f>H25+J25</f>
        <v>299.78000000000003</v>
      </c>
      <c r="M25" s="239">
        <f>N25/$M$8</f>
        <v>1.7623903719912473</v>
      </c>
      <c r="N25" s="138">
        <v>402.70620000000002</v>
      </c>
      <c r="O25" s="175" t="s">
        <v>33</v>
      </c>
      <c r="P25" s="268" t="s">
        <v>34</v>
      </c>
      <c r="U25" s="3"/>
      <c r="V25" s="57"/>
      <c r="W25" s="58"/>
    </row>
    <row r="26" spans="2:23" ht="15" customHeight="1" x14ac:dyDescent="0.25">
      <c r="B26" s="11">
        <v>600</v>
      </c>
      <c r="C26" s="10" t="s">
        <v>35</v>
      </c>
      <c r="D26" s="36"/>
      <c r="E26" s="81"/>
      <c r="F26" s="146"/>
      <c r="G26" s="81"/>
      <c r="H26" s="233"/>
      <c r="I26" s="193"/>
      <c r="J26" s="207"/>
      <c r="K26" s="156"/>
      <c r="L26" s="138"/>
      <c r="M26" s="239"/>
      <c r="N26" s="138"/>
      <c r="O26" s="176"/>
      <c r="P26" s="269"/>
      <c r="Q26" s="57"/>
      <c r="U26" s="3"/>
      <c r="V26" s="57"/>
      <c r="W26" s="58"/>
    </row>
    <row r="27" spans="2:23" ht="15" customHeight="1" x14ac:dyDescent="0.25">
      <c r="B27" s="11"/>
      <c r="C27" s="10">
        <v>610</v>
      </c>
      <c r="D27" s="36" t="s">
        <v>36</v>
      </c>
      <c r="E27" s="81">
        <f t="shared" ref="E27:E31" si="9">F27/$E$8</f>
        <v>0.5</v>
      </c>
      <c r="F27" s="146">
        <v>18.95</v>
      </c>
      <c r="G27" s="81">
        <f t="shared" ref="G27:G30" si="10">H27/$G$8</f>
        <v>0.5053333333333333</v>
      </c>
      <c r="H27" s="233">
        <f t="shared" ref="H27:H30" si="11">F27</f>
        <v>18.95</v>
      </c>
      <c r="I27" s="193">
        <f t="shared" ref="I27:I31" si="12">J27/$I$8</f>
        <v>1.59</v>
      </c>
      <c r="J27" s="207">
        <v>303.69</v>
      </c>
      <c r="K27" s="156">
        <f t="shared" ref="K27:K31" si="13">L27/$K$8</f>
        <v>1.4119912472647702</v>
      </c>
      <c r="L27" s="138">
        <f>H27+J27</f>
        <v>322.64</v>
      </c>
      <c r="M27" s="239">
        <f t="shared" ref="M27:M31" si="14">N27/$M$8</f>
        <v>1.9023104293654267</v>
      </c>
      <c r="N27" s="138">
        <v>434.67793311000003</v>
      </c>
      <c r="O27" s="271" t="s">
        <v>37</v>
      </c>
      <c r="P27" s="269"/>
      <c r="Q27" s="57"/>
      <c r="U27" s="3"/>
      <c r="V27" s="57"/>
      <c r="W27" s="58"/>
    </row>
    <row r="28" spans="2:23" x14ac:dyDescent="0.25">
      <c r="B28" s="11"/>
      <c r="C28" s="10">
        <v>620</v>
      </c>
      <c r="D28" s="36" t="s">
        <v>38</v>
      </c>
      <c r="E28" s="81">
        <f t="shared" si="9"/>
        <v>0.5</v>
      </c>
      <c r="F28" s="146">
        <v>18.95</v>
      </c>
      <c r="G28" s="81">
        <f t="shared" si="10"/>
        <v>0.5053333333333333</v>
      </c>
      <c r="H28" s="233">
        <f t="shared" si="11"/>
        <v>18.95</v>
      </c>
      <c r="I28" s="193">
        <f t="shared" si="12"/>
        <v>2.11</v>
      </c>
      <c r="J28" s="207">
        <v>403.01</v>
      </c>
      <c r="K28" s="156">
        <f t="shared" si="13"/>
        <v>1.846652078774617</v>
      </c>
      <c r="L28" s="138">
        <f t="shared" ref="L28:L30" si="15">H28+J28</f>
        <v>421.96</v>
      </c>
      <c r="M28" s="239">
        <f t="shared" si="14"/>
        <v>2.1968184696148794</v>
      </c>
      <c r="N28" s="138">
        <v>501.97302030699996</v>
      </c>
      <c r="O28" s="272"/>
      <c r="P28" s="269"/>
      <c r="Q28" s="57"/>
      <c r="U28" s="3"/>
      <c r="V28" s="57"/>
      <c r="W28" s="58"/>
    </row>
    <row r="29" spans="2:23" x14ac:dyDescent="0.25">
      <c r="B29" s="11"/>
      <c r="C29" s="10">
        <v>630</v>
      </c>
      <c r="D29" s="36" t="s">
        <v>39</v>
      </c>
      <c r="E29" s="81">
        <f t="shared" si="9"/>
        <v>0</v>
      </c>
      <c r="F29" s="146">
        <v>0</v>
      </c>
      <c r="G29" s="81">
        <f t="shared" si="10"/>
        <v>0</v>
      </c>
      <c r="H29" s="233">
        <f t="shared" si="11"/>
        <v>0</v>
      </c>
      <c r="I29" s="193">
        <f t="shared" si="12"/>
        <v>0.05</v>
      </c>
      <c r="J29" s="207">
        <v>9.5500000000000007</v>
      </c>
      <c r="K29" s="156">
        <f t="shared" si="13"/>
        <v>4.1794310722100658E-2</v>
      </c>
      <c r="L29" s="138">
        <f t="shared" si="15"/>
        <v>9.5500000000000007</v>
      </c>
      <c r="M29" s="239">
        <f t="shared" si="14"/>
        <v>5.2909026617067839E-2</v>
      </c>
      <c r="N29" s="138">
        <v>12.089712582000001</v>
      </c>
      <c r="O29" s="273"/>
      <c r="P29" s="269"/>
      <c r="Q29" s="57"/>
      <c r="U29" s="3"/>
      <c r="V29" s="57"/>
      <c r="W29" s="58"/>
    </row>
    <row r="30" spans="2:23" ht="14.1" customHeight="1" x14ac:dyDescent="0.25">
      <c r="B30" s="11">
        <v>700</v>
      </c>
      <c r="C30" s="249" t="s">
        <v>40</v>
      </c>
      <c r="D30" s="250"/>
      <c r="E30" s="81">
        <f t="shared" si="9"/>
        <v>0.04</v>
      </c>
      <c r="F30" s="146">
        <v>1.516</v>
      </c>
      <c r="G30" s="81">
        <f t="shared" si="10"/>
        <v>4.0426666666666666E-2</v>
      </c>
      <c r="H30" s="233">
        <f t="shared" si="11"/>
        <v>1.516</v>
      </c>
      <c r="I30" s="193">
        <f t="shared" si="12"/>
        <v>0.04</v>
      </c>
      <c r="J30" s="207">
        <v>7.6400000000000006</v>
      </c>
      <c r="K30" s="156">
        <f t="shared" si="13"/>
        <v>4.0070021881838079E-2</v>
      </c>
      <c r="L30" s="138">
        <f t="shared" si="15"/>
        <v>9.1560000000000006</v>
      </c>
      <c r="M30" s="239">
        <f t="shared" si="14"/>
        <v>4.8693216630196941E-2</v>
      </c>
      <c r="N30" s="138">
        <v>11.1264</v>
      </c>
      <c r="O30" s="175" t="s">
        <v>33</v>
      </c>
      <c r="P30" s="270"/>
      <c r="Q30" s="57"/>
      <c r="U30" s="3"/>
      <c r="V30" s="57"/>
      <c r="W30" s="58"/>
    </row>
    <row r="31" spans="2:23" ht="41.45" customHeight="1" x14ac:dyDescent="0.25">
      <c r="B31" s="11">
        <v>720</v>
      </c>
      <c r="C31" s="249" t="s">
        <v>41</v>
      </c>
      <c r="D31" s="250"/>
      <c r="E31" s="81">
        <f t="shared" si="9"/>
        <v>0</v>
      </c>
      <c r="F31" s="224">
        <v>0</v>
      </c>
      <c r="G31" s="187">
        <v>0</v>
      </c>
      <c r="H31" s="234">
        <v>0</v>
      </c>
      <c r="I31" s="194">
        <f t="shared" si="12"/>
        <v>0.65445026178010468</v>
      </c>
      <c r="J31" s="147">
        <v>125</v>
      </c>
      <c r="K31" s="157">
        <f t="shared" si="13"/>
        <v>0.54704595185995619</v>
      </c>
      <c r="L31" s="139">
        <f>H31+J31</f>
        <v>125</v>
      </c>
      <c r="M31" s="240">
        <f t="shared" si="14"/>
        <v>0.54704595185995619</v>
      </c>
      <c r="N31" s="139">
        <v>125</v>
      </c>
      <c r="O31" s="175" t="s">
        <v>42</v>
      </c>
      <c r="P31" s="134" t="s">
        <v>43</v>
      </c>
      <c r="Q31" s="57"/>
      <c r="U31" s="3"/>
      <c r="V31" s="57"/>
      <c r="W31" s="58"/>
    </row>
    <row r="32" spans="2:23" ht="15.75" thickBot="1" x14ac:dyDescent="0.3">
      <c r="B32" s="23"/>
      <c r="C32" s="24" t="s">
        <v>44</v>
      </c>
      <c r="D32" s="24"/>
      <c r="E32" s="82">
        <f t="shared" ref="E32:N32" si="16">SUM(E25:E31)</f>
        <v>1.34</v>
      </c>
      <c r="F32" s="174">
        <f t="shared" si="16"/>
        <v>50.785999999999994</v>
      </c>
      <c r="G32" s="82">
        <f t="shared" ref="G32:H32" si="17">SUM(G25:G31)</f>
        <v>1.3542933333333333</v>
      </c>
      <c r="H32" s="235">
        <f t="shared" si="17"/>
        <v>50.785999999999994</v>
      </c>
      <c r="I32" s="177">
        <f t="shared" si="16"/>
        <v>5.9544502617801056</v>
      </c>
      <c r="J32" s="178">
        <f t="shared" si="16"/>
        <v>1137.3</v>
      </c>
      <c r="K32" s="179">
        <f t="shared" si="16"/>
        <v>5.1995010940919029</v>
      </c>
      <c r="L32" s="180">
        <f t="shared" si="16"/>
        <v>1188.086</v>
      </c>
      <c r="M32" s="178">
        <f t="shared" si="16"/>
        <v>6.5101674660787747</v>
      </c>
      <c r="N32" s="180">
        <f t="shared" si="16"/>
        <v>1487.5732659990001</v>
      </c>
      <c r="O32" s="39"/>
      <c r="P32" s="25"/>
      <c r="Q32" s="57"/>
      <c r="V32" s="57"/>
      <c r="W32" s="58"/>
    </row>
    <row r="33" spans="2:17" ht="17.25" customHeight="1" x14ac:dyDescent="0.25">
      <c r="B33" s="26"/>
      <c r="C33" s="6"/>
      <c r="D33" s="6"/>
      <c r="E33" s="225"/>
      <c r="F33" s="226"/>
      <c r="G33" s="27"/>
      <c r="H33" s="28"/>
      <c r="I33" s="27"/>
      <c r="J33" s="29"/>
      <c r="K33" s="171"/>
      <c r="L33" s="140"/>
      <c r="M33" s="241"/>
      <c r="N33" s="140"/>
      <c r="O33" s="29"/>
      <c r="Q33" s="57"/>
    </row>
    <row r="34" spans="2:17" x14ac:dyDescent="0.25">
      <c r="B34" s="257" t="s">
        <v>45</v>
      </c>
      <c r="C34" s="257"/>
      <c r="D34" s="257"/>
      <c r="E34" s="225">
        <f t="shared" ref="E34:L34" si="18">E22+E32</f>
        <v>5.71126649076517</v>
      </c>
      <c r="F34" s="226">
        <f t="shared" si="18"/>
        <v>216.45699999999999</v>
      </c>
      <c r="G34" s="27">
        <f t="shared" ref="G34:H34" si="19">G22+G32</f>
        <v>5.7576550703691733</v>
      </c>
      <c r="H34" s="28">
        <f t="shared" si="19"/>
        <v>215.91206513884401</v>
      </c>
      <c r="I34" s="27">
        <f t="shared" si="18"/>
        <v>22.318916819566361</v>
      </c>
      <c r="J34" s="29">
        <f t="shared" si="18"/>
        <v>4262.913112537175</v>
      </c>
      <c r="K34" s="171">
        <f t="shared" si="18"/>
        <v>19.600985460288921</v>
      </c>
      <c r="L34" s="140">
        <f t="shared" si="18"/>
        <v>4478.8251776760189</v>
      </c>
      <c r="M34" s="241">
        <f>M22+M32</f>
        <v>20.939546222008001</v>
      </c>
      <c r="N34" s="140">
        <f>N22+N32</f>
        <v>4784.6863117288285</v>
      </c>
      <c r="O34" s="29"/>
    </row>
    <row r="35" spans="2:17" x14ac:dyDescent="0.25">
      <c r="B35" s="26" t="s">
        <v>46</v>
      </c>
      <c r="C35" s="132"/>
      <c r="D35" s="30">
        <v>0.2</v>
      </c>
      <c r="E35" s="227">
        <f>E34*D35</f>
        <v>1.142253298153034</v>
      </c>
      <c r="F35" s="228">
        <f>F34*D35</f>
        <v>43.291400000000003</v>
      </c>
      <c r="G35" s="78">
        <f>G34*D35</f>
        <v>1.1515310140738346</v>
      </c>
      <c r="H35" s="181">
        <f>H34*D35</f>
        <v>43.182413027768803</v>
      </c>
      <c r="I35" s="182">
        <f>I34*D35</f>
        <v>4.4637833639132722</v>
      </c>
      <c r="J35" s="183">
        <f>J34*D35</f>
        <v>852.58262250743508</v>
      </c>
      <c r="K35" s="185">
        <f>K34*D35</f>
        <v>3.9201970920577844</v>
      </c>
      <c r="L35" s="186">
        <f>L34*D35</f>
        <v>895.76503553520388</v>
      </c>
      <c r="M35" s="242">
        <f>M34*D35</f>
        <v>4.1879092444016006</v>
      </c>
      <c r="N35" s="186">
        <f>N34*D35</f>
        <v>956.9372623457657</v>
      </c>
    </row>
    <row r="36" spans="2:17" x14ac:dyDescent="0.25">
      <c r="B36" s="6" t="s">
        <v>47</v>
      </c>
      <c r="C36" s="6"/>
      <c r="D36" s="6"/>
      <c r="E36" s="225">
        <f t="shared" ref="E36:L36" si="20">E34+E35</f>
        <v>6.853519788918204</v>
      </c>
      <c r="F36" s="226">
        <f t="shared" si="20"/>
        <v>259.7484</v>
      </c>
      <c r="G36" s="27">
        <f t="shared" ref="G36:H36" si="21">G34+G35</f>
        <v>6.9091860844430082</v>
      </c>
      <c r="H36" s="28">
        <f t="shared" si="21"/>
        <v>259.09447816661282</v>
      </c>
      <c r="I36" s="27">
        <f t="shared" si="20"/>
        <v>26.782700183479633</v>
      </c>
      <c r="J36" s="29">
        <f t="shared" si="20"/>
        <v>5115.4957350446102</v>
      </c>
      <c r="K36" s="171">
        <f t="shared" si="20"/>
        <v>23.521182552346705</v>
      </c>
      <c r="L36" s="140">
        <f t="shared" si="20"/>
        <v>5374.5902132112224</v>
      </c>
      <c r="M36" s="241">
        <f>M34+M35</f>
        <v>25.1274554664096</v>
      </c>
      <c r="N36" s="140">
        <f>N34+N35</f>
        <v>5741.6235740745942</v>
      </c>
      <c r="O36" s="29"/>
    </row>
    <row r="37" spans="2:17" x14ac:dyDescent="0.25">
      <c r="B37" s="6" t="s">
        <v>48</v>
      </c>
      <c r="C37" s="6"/>
      <c r="D37" s="6"/>
      <c r="E37" s="229">
        <v>12</v>
      </c>
      <c r="F37" s="226">
        <f>F34*E37</f>
        <v>2597.4839999999999</v>
      </c>
      <c r="G37" s="160">
        <v>12</v>
      </c>
      <c r="H37" s="28">
        <f>H34*G37</f>
        <v>2590.9447816661282</v>
      </c>
      <c r="I37" s="160">
        <v>12</v>
      </c>
      <c r="J37" s="29">
        <f>J34*I37</f>
        <v>51154.9573504461</v>
      </c>
      <c r="K37" s="172">
        <v>12</v>
      </c>
      <c r="L37" s="140">
        <f>L34*K37</f>
        <v>53745.902132112227</v>
      </c>
      <c r="M37" s="243">
        <v>12</v>
      </c>
      <c r="N37" s="140">
        <f>N34*M37</f>
        <v>57416.235740745942</v>
      </c>
      <c r="O37" s="31"/>
      <c r="P37" s="32"/>
    </row>
    <row r="38" spans="2:17" ht="15.75" thickBot="1" x14ac:dyDescent="0.3">
      <c r="B38" s="6" t="s">
        <v>49</v>
      </c>
      <c r="C38" s="6"/>
      <c r="D38" s="6"/>
      <c r="E38" s="230">
        <v>12</v>
      </c>
      <c r="F38" s="231">
        <f>F36*E38</f>
        <v>3116.9808000000003</v>
      </c>
      <c r="G38" s="159">
        <v>12</v>
      </c>
      <c r="H38" s="33">
        <f>H36*G38</f>
        <v>3109.1337379993538</v>
      </c>
      <c r="I38" s="159">
        <v>12</v>
      </c>
      <c r="J38" s="136">
        <f>J36*I38</f>
        <v>61385.948820535326</v>
      </c>
      <c r="K38" s="173">
        <v>12</v>
      </c>
      <c r="L38" s="141">
        <f>L36*K38</f>
        <v>64495.082558534668</v>
      </c>
      <c r="M38" s="244">
        <v>12</v>
      </c>
      <c r="N38" s="141">
        <f>N36*M38</f>
        <v>68899.482888895131</v>
      </c>
      <c r="O38" s="34"/>
      <c r="P38" s="35"/>
    </row>
    <row r="39" spans="2:17" ht="15.75" x14ac:dyDescent="0.25">
      <c r="B39" s="256"/>
      <c r="C39" s="256"/>
      <c r="D39" s="256"/>
      <c r="E39" s="133"/>
      <c r="F39" s="2"/>
      <c r="G39" s="133"/>
      <c r="H39" s="2"/>
    </row>
    <row r="40" spans="2:17" ht="43.35" customHeight="1" x14ac:dyDescent="0.25">
      <c r="B40" s="248" t="s">
        <v>50</v>
      </c>
      <c r="C40" s="248"/>
      <c r="D40" s="248"/>
      <c r="E40" s="248"/>
      <c r="F40" s="248"/>
      <c r="G40" s="248"/>
      <c r="H40" s="248"/>
      <c r="I40" s="248"/>
      <c r="J40" s="248"/>
      <c r="K40" s="248"/>
      <c r="L40" s="248"/>
      <c r="M40" s="248"/>
      <c r="N40" s="248"/>
      <c r="O40" s="248"/>
      <c r="P40" s="248"/>
    </row>
    <row r="41" spans="2:17" ht="15.75" x14ac:dyDescent="0.25">
      <c r="B41" s="80"/>
      <c r="C41" s="2"/>
      <c r="D41" s="2"/>
      <c r="E41" s="2"/>
      <c r="F41" s="2"/>
      <c r="G41" s="2"/>
      <c r="H41" s="2"/>
    </row>
    <row r="42" spans="2:17" ht="15.75" x14ac:dyDescent="0.25">
      <c r="B42" s="2"/>
      <c r="C42" s="2"/>
      <c r="D42" s="2"/>
      <c r="E42" s="2"/>
      <c r="F42" s="2"/>
      <c r="G42" s="2"/>
      <c r="H42" s="2"/>
    </row>
    <row r="43" spans="2:17" x14ac:dyDescent="0.25">
      <c r="B43" s="6" t="s">
        <v>51</v>
      </c>
      <c r="C43" s="6"/>
      <c r="D43" s="6"/>
      <c r="E43" s="6" t="s">
        <v>52</v>
      </c>
      <c r="G43" s="6"/>
    </row>
    <row r="45" spans="2:17" x14ac:dyDescent="0.25">
      <c r="B45" s="50" t="s">
        <v>53</v>
      </c>
      <c r="C45" s="50"/>
      <c r="D45" s="50"/>
      <c r="E45" s="50" t="s">
        <v>53</v>
      </c>
      <c r="G45" s="50"/>
    </row>
    <row r="46" spans="2:17" ht="15.75" x14ac:dyDescent="0.25">
      <c r="B46" s="2"/>
      <c r="C46" s="2"/>
      <c r="D46" s="2"/>
      <c r="E46" s="2"/>
      <c r="F46" s="2"/>
      <c r="G46" s="2"/>
      <c r="H46" s="2"/>
    </row>
  </sheetData>
  <mergeCells count="22">
    <mergeCell ref="B40:P40"/>
    <mergeCell ref="M7:N7"/>
    <mergeCell ref="I7:J7"/>
    <mergeCell ref="C17:D17"/>
    <mergeCell ref="E11:F11"/>
    <mergeCell ref="I11:L11"/>
    <mergeCell ref="M11:N11"/>
    <mergeCell ref="G7:H7"/>
    <mergeCell ref="P17:P21"/>
    <mergeCell ref="A3:P3"/>
    <mergeCell ref="C31:D31"/>
    <mergeCell ref="B34:D34"/>
    <mergeCell ref="B39:D39"/>
    <mergeCell ref="C25:D25"/>
    <mergeCell ref="C30:D30"/>
    <mergeCell ref="P25:P30"/>
    <mergeCell ref="O27:O29"/>
    <mergeCell ref="O13:O18"/>
    <mergeCell ref="O19:O21"/>
    <mergeCell ref="E7:F7"/>
    <mergeCell ref="K7:L7"/>
    <mergeCell ref="G11:H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122E-8782-445C-85E5-38E90D037E14}">
  <dimension ref="A1:P136"/>
  <sheetViews>
    <sheetView showOutlineSymbols="0" topLeftCell="A6" workbookViewId="0"/>
  </sheetViews>
  <sheetFormatPr defaultColWidth="9.140625" defaultRowHeight="15" x14ac:dyDescent="0.25"/>
  <cols>
    <col min="1" max="1" width="9.140625" style="64" customWidth="1"/>
    <col min="2" max="2" width="7.85546875" style="64" customWidth="1"/>
    <col min="3" max="3" width="14.85546875" style="64" customWidth="1"/>
    <col min="4" max="4" width="14.140625" style="64" customWidth="1"/>
    <col min="5" max="7" width="14.85546875" style="64" customWidth="1"/>
    <col min="8" max="10" width="9.140625" style="64"/>
    <col min="11" max="11" width="11" style="64" customWidth="1"/>
    <col min="12" max="16384" width="9.140625" style="64"/>
  </cols>
  <sheetData>
    <row r="1" spans="1:16" x14ac:dyDescent="0.25">
      <c r="A1" s="59"/>
      <c r="B1" s="59"/>
      <c r="C1" s="59"/>
      <c r="D1" s="59"/>
      <c r="E1" s="59"/>
      <c r="F1" s="59"/>
      <c r="G1" s="60"/>
    </row>
    <row r="2" spans="1:16" x14ac:dyDescent="0.25">
      <c r="A2" s="59"/>
      <c r="B2" s="59"/>
      <c r="C2" s="59"/>
      <c r="D2" s="59"/>
      <c r="E2" s="59"/>
      <c r="F2" s="61"/>
      <c r="G2" s="62"/>
    </row>
    <row r="3" spans="1:16" x14ac:dyDescent="0.25">
      <c r="A3" s="59"/>
      <c r="B3" s="59"/>
      <c r="C3" s="59"/>
      <c r="D3" s="59"/>
      <c r="E3" s="59"/>
      <c r="F3" s="61"/>
      <c r="G3" s="62"/>
      <c r="K3" s="73" t="s">
        <v>1</v>
      </c>
      <c r="L3" s="73" t="s">
        <v>55</v>
      </c>
      <c r="M3" s="74"/>
    </row>
    <row r="4" spans="1:16" ht="18.75" x14ac:dyDescent="0.3">
      <c r="A4" s="86"/>
      <c r="B4" s="87" t="s">
        <v>56</v>
      </c>
      <c r="C4" s="86"/>
      <c r="D4" s="86"/>
      <c r="E4" s="61"/>
      <c r="F4" s="88"/>
      <c r="G4" s="86"/>
      <c r="H4" s="89"/>
      <c r="I4" s="89"/>
      <c r="J4" s="89"/>
      <c r="K4" s="90" t="s">
        <v>57</v>
      </c>
      <c r="L4" s="91">
        <v>37.5</v>
      </c>
      <c r="M4" s="92">
        <f>L4/$L$9</f>
        <v>8.0087134802665303E-3</v>
      </c>
      <c r="N4" s="93"/>
      <c r="O4" s="76"/>
    </row>
    <row r="5" spans="1:16" x14ac:dyDescent="0.25">
      <c r="A5" s="86"/>
      <c r="B5" s="86"/>
      <c r="C5" s="86"/>
      <c r="D5" s="86"/>
      <c r="E5" s="86"/>
      <c r="F5" s="94"/>
      <c r="G5" s="86"/>
      <c r="H5" s="89"/>
      <c r="I5" s="89"/>
      <c r="J5" s="89"/>
      <c r="K5" s="90" t="s">
        <v>58</v>
      </c>
      <c r="L5" s="91"/>
      <c r="M5" s="92">
        <f>L5/$L$9</f>
        <v>0</v>
      </c>
      <c r="N5" s="95"/>
      <c r="O5" s="76"/>
    </row>
    <row r="6" spans="1:16" x14ac:dyDescent="0.25">
      <c r="A6" s="86"/>
      <c r="B6" s="96" t="s">
        <v>59</v>
      </c>
      <c r="C6" s="97"/>
      <c r="D6" s="98"/>
      <c r="E6" s="99">
        <v>44364</v>
      </c>
      <c r="F6" s="100"/>
      <c r="G6" s="86"/>
      <c r="H6" s="89"/>
      <c r="I6" s="89"/>
      <c r="J6" s="89"/>
      <c r="K6" s="90" t="s">
        <v>60</v>
      </c>
      <c r="L6" s="91"/>
      <c r="M6" s="92">
        <f>L6/$L$9</f>
        <v>0</v>
      </c>
      <c r="N6" s="101"/>
      <c r="O6" s="69"/>
    </row>
    <row r="7" spans="1:16" x14ac:dyDescent="0.25">
      <c r="A7" s="86"/>
      <c r="B7" s="102" t="s">
        <v>61</v>
      </c>
      <c r="C7" s="61"/>
      <c r="D7" s="89"/>
      <c r="E7" s="85">
        <v>90</v>
      </c>
      <c r="F7" s="103" t="s">
        <v>62</v>
      </c>
      <c r="G7" s="86"/>
      <c r="H7" s="89"/>
      <c r="I7" s="89"/>
      <c r="J7" s="89"/>
      <c r="K7" s="90" t="s">
        <v>63</v>
      </c>
      <c r="L7" s="91"/>
      <c r="M7" s="92">
        <f>L7/$L$9</f>
        <v>0</v>
      </c>
      <c r="N7" s="104"/>
      <c r="O7" s="71"/>
    </row>
    <row r="8" spans="1:16" x14ac:dyDescent="0.25">
      <c r="A8" s="86"/>
      <c r="B8" s="102" t="s">
        <v>64</v>
      </c>
      <c r="C8" s="61"/>
      <c r="D8" s="105">
        <f>E6-1</f>
        <v>44363</v>
      </c>
      <c r="E8" s="106">
        <f>954327.19-217.89*16</f>
        <v>950840.95</v>
      </c>
      <c r="F8" s="103" t="s">
        <v>65</v>
      </c>
      <c r="G8" s="86"/>
      <c r="H8" s="89"/>
      <c r="I8" s="89"/>
      <c r="J8" s="89"/>
      <c r="K8" s="90" t="s">
        <v>66</v>
      </c>
      <c r="L8" s="91"/>
      <c r="M8" s="92">
        <f>L8/$L$9</f>
        <v>0</v>
      </c>
      <c r="N8" s="104"/>
      <c r="O8" s="71"/>
    </row>
    <row r="9" spans="1:16" x14ac:dyDescent="0.25">
      <c r="A9" s="86"/>
      <c r="B9" s="102" t="s">
        <v>64</v>
      </c>
      <c r="C9" s="61"/>
      <c r="D9" s="105">
        <f>EDATE(D8,E7)+15</f>
        <v>47118</v>
      </c>
      <c r="E9" s="106">
        <v>353160.67000000051</v>
      </c>
      <c r="F9" s="103" t="s">
        <v>65</v>
      </c>
      <c r="G9" s="153"/>
      <c r="H9" s="89"/>
      <c r="I9" s="89"/>
      <c r="J9" s="89"/>
      <c r="K9" s="107" t="s">
        <v>67</v>
      </c>
      <c r="L9" s="108">
        <v>4682.3999999999996</v>
      </c>
      <c r="M9" s="107"/>
      <c r="N9" s="104"/>
      <c r="O9" s="71"/>
    </row>
    <row r="10" spans="1:16" x14ac:dyDescent="0.25">
      <c r="A10" s="86"/>
      <c r="B10" s="102" t="s">
        <v>68</v>
      </c>
      <c r="C10" s="61"/>
      <c r="D10" s="89"/>
      <c r="E10" s="109">
        <f>M4</f>
        <v>8.0087134802665303E-3</v>
      </c>
      <c r="F10" s="103"/>
      <c r="G10" s="86"/>
      <c r="H10" s="89"/>
      <c r="I10" s="89"/>
      <c r="J10" s="89"/>
      <c r="K10" s="89"/>
      <c r="L10" s="89"/>
      <c r="M10" s="110"/>
      <c r="N10" s="110"/>
      <c r="O10" s="72"/>
    </row>
    <row r="11" spans="1:16" x14ac:dyDescent="0.25">
      <c r="A11" s="86"/>
      <c r="B11" s="102" t="s">
        <v>69</v>
      </c>
      <c r="C11" s="61"/>
      <c r="D11" s="89"/>
      <c r="E11" s="111">
        <f>ROUND(E8*E10,2)</f>
        <v>7615.01</v>
      </c>
      <c r="F11" s="103" t="s">
        <v>65</v>
      </c>
      <c r="G11" s="86"/>
      <c r="H11" s="89"/>
      <c r="I11" s="89"/>
      <c r="J11" s="89"/>
      <c r="K11" s="89"/>
      <c r="L11" s="89"/>
      <c r="M11" s="110"/>
      <c r="N11" s="110"/>
      <c r="O11" s="72"/>
    </row>
    <row r="12" spans="1:16" x14ac:dyDescent="0.25">
      <c r="A12" s="86"/>
      <c r="B12" s="102" t="s">
        <v>70</v>
      </c>
      <c r="C12" s="61"/>
      <c r="D12" s="89"/>
      <c r="E12" s="111">
        <f>ROUND(E9*E10,2)</f>
        <v>2828.36</v>
      </c>
      <c r="F12" s="103" t="s">
        <v>65</v>
      </c>
      <c r="G12" s="86"/>
      <c r="H12" s="89"/>
      <c r="I12" s="89"/>
      <c r="J12" s="89"/>
      <c r="K12" s="112"/>
      <c r="L12" s="112"/>
      <c r="M12" s="104"/>
      <c r="N12" s="104"/>
      <c r="O12" s="71"/>
      <c r="P12" s="72"/>
    </row>
    <row r="13" spans="1:16" x14ac:dyDescent="0.25">
      <c r="A13" s="86"/>
      <c r="B13" s="113" t="s">
        <v>71</v>
      </c>
      <c r="C13" s="114"/>
      <c r="D13" s="115"/>
      <c r="E13" s="162">
        <v>3.3000000000000002E-2</v>
      </c>
      <c r="F13" s="116"/>
      <c r="G13" s="86"/>
      <c r="H13" s="89"/>
      <c r="I13" s="89"/>
      <c r="J13" s="89"/>
      <c r="K13" s="112"/>
      <c r="L13" s="112"/>
      <c r="M13" s="104"/>
      <c r="N13" s="104"/>
      <c r="O13" s="71"/>
      <c r="P13" s="72"/>
    </row>
    <row r="14" spans="1:16" x14ac:dyDescent="0.25">
      <c r="A14" s="86"/>
      <c r="B14" s="85"/>
      <c r="C14" s="61"/>
      <c r="D14" s="89"/>
      <c r="E14" s="117"/>
      <c r="F14" s="85"/>
      <c r="G14" s="86"/>
      <c r="H14" s="89"/>
      <c r="I14" s="89"/>
      <c r="J14" s="89"/>
      <c r="K14" s="112"/>
      <c r="L14" s="112"/>
      <c r="M14" s="104"/>
      <c r="N14" s="104"/>
      <c r="O14" s="71"/>
      <c r="P14" s="72"/>
    </row>
    <row r="15" spans="1:16" x14ac:dyDescent="0.25">
      <c r="A15" s="89"/>
      <c r="B15" s="89"/>
      <c r="C15" s="89"/>
      <c r="D15" s="89"/>
      <c r="E15" s="89"/>
      <c r="F15" s="89"/>
      <c r="G15" s="89"/>
      <c r="H15" s="89"/>
      <c r="I15" s="89"/>
      <c r="J15" s="89"/>
      <c r="K15" s="112"/>
      <c r="L15" s="112"/>
      <c r="M15" s="104"/>
      <c r="N15" s="104"/>
      <c r="O15" s="71"/>
      <c r="P15" s="72"/>
    </row>
    <row r="16" spans="1:16" ht="15.75" thickBot="1" x14ac:dyDescent="0.3">
      <c r="A16" s="118" t="s">
        <v>72</v>
      </c>
      <c r="B16" s="118" t="s">
        <v>73</v>
      </c>
      <c r="C16" s="118" t="s">
        <v>74</v>
      </c>
      <c r="D16" s="118" t="s">
        <v>75</v>
      </c>
      <c r="E16" s="118" t="s">
        <v>76</v>
      </c>
      <c r="F16" s="118" t="s">
        <v>77</v>
      </c>
      <c r="G16" s="118" t="s">
        <v>78</v>
      </c>
      <c r="H16" s="89"/>
      <c r="I16" s="89"/>
      <c r="J16" s="89"/>
      <c r="K16" s="112"/>
      <c r="L16" s="112"/>
      <c r="M16" s="104"/>
      <c r="N16" s="104"/>
      <c r="O16" s="71"/>
      <c r="P16" s="72"/>
    </row>
    <row r="17" spans="1:16" x14ac:dyDescent="0.25">
      <c r="A17" s="119">
        <f>E6</f>
        <v>44364</v>
      </c>
      <c r="B17" s="61">
        <v>1</v>
      </c>
      <c r="C17" s="94">
        <f>E11</f>
        <v>7615.01</v>
      </c>
      <c r="D17" s="120">
        <f>IPMT($E$13/12,B17,$E$7,-$E$11,$E$12,0)*13/30</f>
        <v>9.0745535833333353</v>
      </c>
      <c r="E17" s="120">
        <f>PPMT($E$13/12,B17,$E$7,-$E$11,$E$12,0)*13/30</f>
        <v>20.343828570792748</v>
      </c>
      <c r="F17" s="120">
        <f>D17+E17</f>
        <v>29.418382154126085</v>
      </c>
      <c r="G17" s="120">
        <f>C17-E17</f>
        <v>7594.6661714292077</v>
      </c>
      <c r="H17" s="89"/>
      <c r="I17" s="89"/>
      <c r="J17" s="89"/>
      <c r="K17" s="112"/>
      <c r="L17" s="112"/>
      <c r="M17" s="104"/>
      <c r="N17" s="104"/>
      <c r="O17" s="71"/>
      <c r="P17" s="72"/>
    </row>
    <row r="18" spans="1:16" x14ac:dyDescent="0.25">
      <c r="A18" s="119">
        <f>EDATE(A17,1)-16</f>
        <v>44378</v>
      </c>
      <c r="B18" s="61">
        <v>2</v>
      </c>
      <c r="C18" s="94">
        <f>G17</f>
        <v>7594.6661714292077</v>
      </c>
      <c r="D18" s="120">
        <f>ROUND(C18*$E$13/12,4)</f>
        <v>20.885300000000001</v>
      </c>
      <c r="E18" s="120">
        <f>PPMT($E$13/12,B18-1,$E$7,-$C$18,$E$12,0)</f>
        <v>46.747765138843995</v>
      </c>
      <c r="F18" s="120">
        <f t="shared" ref="F18:F81" si="0">D18+E18</f>
        <v>67.633065138843989</v>
      </c>
      <c r="G18" s="120">
        <f t="shared" ref="G18:G75" si="1">C18-E18</f>
        <v>7547.9184062903632</v>
      </c>
      <c r="H18" s="89"/>
      <c r="I18" s="89"/>
      <c r="J18" s="89"/>
      <c r="K18" s="112"/>
      <c r="L18" s="112"/>
      <c r="M18" s="104"/>
      <c r="N18" s="104"/>
      <c r="O18" s="71"/>
      <c r="P18" s="72"/>
    </row>
    <row r="19" spans="1:16" x14ac:dyDescent="0.25">
      <c r="A19" s="66">
        <f>EDATE(A18,1)</f>
        <v>44409</v>
      </c>
      <c r="B19" s="67">
        <v>3</v>
      </c>
      <c r="C19" s="63">
        <f>G18</f>
        <v>7547.9184062903632</v>
      </c>
      <c r="D19" s="120">
        <f t="shared" ref="D19:D82" si="2">ROUND(C19*$E$13/12,4)</f>
        <v>20.756799999999998</v>
      </c>
      <c r="E19" s="120">
        <f t="shared" ref="E19:E82" si="3">PPMT($E$13/12,B19-1,$E$7,-$C$18,$E$12,0)</f>
        <v>46.876321492975826</v>
      </c>
      <c r="F19" s="120">
        <f t="shared" si="0"/>
        <v>67.633121492975818</v>
      </c>
      <c r="G19" s="68">
        <f t="shared" si="1"/>
        <v>7501.0420847973874</v>
      </c>
      <c r="K19" s="70"/>
      <c r="L19" s="70"/>
      <c r="M19" s="71"/>
      <c r="N19" s="71"/>
      <c r="O19" s="71"/>
      <c r="P19" s="72"/>
    </row>
    <row r="20" spans="1:16" x14ac:dyDescent="0.25">
      <c r="A20" s="66">
        <f t="shared" ref="A20:A83" si="4">EDATE(A19,1)</f>
        <v>44440</v>
      </c>
      <c r="B20" s="67">
        <v>4</v>
      </c>
      <c r="C20" s="63">
        <f t="shared" ref="C20:C75" si="5">G19</f>
        <v>7501.0420847973874</v>
      </c>
      <c r="D20" s="120">
        <f t="shared" si="2"/>
        <v>20.6279</v>
      </c>
      <c r="E20" s="120">
        <f t="shared" si="3"/>
        <v>47.005231377081508</v>
      </c>
      <c r="F20" s="120">
        <f t="shared" si="0"/>
        <v>67.633131377081511</v>
      </c>
      <c r="G20" s="68">
        <f t="shared" si="1"/>
        <v>7454.0368534203062</v>
      </c>
      <c r="K20" s="70"/>
      <c r="L20" s="70"/>
      <c r="M20" s="71"/>
      <c r="N20" s="71"/>
      <c r="O20" s="71"/>
      <c r="P20" s="72"/>
    </row>
    <row r="21" spans="1:16" x14ac:dyDescent="0.25">
      <c r="A21" s="66">
        <f t="shared" si="4"/>
        <v>44470</v>
      </c>
      <c r="B21" s="67">
        <v>5</v>
      </c>
      <c r="C21" s="63">
        <f t="shared" si="5"/>
        <v>7454.0368534203062</v>
      </c>
      <c r="D21" s="120">
        <f t="shared" si="2"/>
        <v>20.4986</v>
      </c>
      <c r="E21" s="120">
        <f t="shared" si="3"/>
        <v>47.13449576336847</v>
      </c>
      <c r="F21" s="120">
        <f t="shared" si="0"/>
        <v>67.633095763368473</v>
      </c>
      <c r="G21" s="68">
        <f t="shared" si="1"/>
        <v>7406.902357656938</v>
      </c>
      <c r="K21" s="70"/>
      <c r="L21" s="70"/>
      <c r="M21" s="71"/>
      <c r="N21" s="71"/>
      <c r="O21" s="71"/>
      <c r="P21" s="72"/>
    </row>
    <row r="22" spans="1:16" x14ac:dyDescent="0.25">
      <c r="A22" s="66">
        <f t="shared" si="4"/>
        <v>44501</v>
      </c>
      <c r="B22" s="67">
        <v>6</v>
      </c>
      <c r="C22" s="63">
        <f t="shared" si="5"/>
        <v>7406.902357656938</v>
      </c>
      <c r="D22" s="120">
        <f t="shared" si="2"/>
        <v>20.369</v>
      </c>
      <c r="E22" s="120">
        <f t="shared" si="3"/>
        <v>47.264115626717739</v>
      </c>
      <c r="F22" s="120">
        <f t="shared" si="0"/>
        <v>67.633115626717739</v>
      </c>
      <c r="G22" s="68">
        <f t="shared" si="1"/>
        <v>7359.6382420302198</v>
      </c>
      <c r="K22" s="70"/>
      <c r="L22" s="70"/>
      <c r="M22" s="71"/>
      <c r="N22" s="71"/>
      <c r="O22" s="71"/>
      <c r="P22" s="72"/>
    </row>
    <row r="23" spans="1:16" x14ac:dyDescent="0.25">
      <c r="A23" s="66">
        <f t="shared" si="4"/>
        <v>44531</v>
      </c>
      <c r="B23" s="67">
        <v>7</v>
      </c>
      <c r="C23" s="63">
        <f t="shared" si="5"/>
        <v>7359.6382420302198</v>
      </c>
      <c r="D23" s="120">
        <f t="shared" si="2"/>
        <v>20.239000000000001</v>
      </c>
      <c r="E23" s="120">
        <f t="shared" si="3"/>
        <v>47.394091944691219</v>
      </c>
      <c r="F23" s="120">
        <f t="shared" si="0"/>
        <v>67.633091944691216</v>
      </c>
      <c r="G23" s="68">
        <f t="shared" si="1"/>
        <v>7312.2441500855284</v>
      </c>
      <c r="K23" s="70"/>
      <c r="L23" s="70"/>
      <c r="M23" s="71"/>
      <c r="N23" s="71"/>
      <c r="O23" s="71"/>
      <c r="P23" s="72"/>
    </row>
    <row r="24" spans="1:16" x14ac:dyDescent="0.25">
      <c r="A24" s="66">
        <f>EDATE(A23,1)</f>
        <v>44562</v>
      </c>
      <c r="B24" s="67">
        <v>8</v>
      </c>
      <c r="C24" s="63">
        <f t="shared" si="5"/>
        <v>7312.2441500855284</v>
      </c>
      <c r="D24" s="120">
        <f t="shared" si="2"/>
        <v>20.108699999999999</v>
      </c>
      <c r="E24" s="120">
        <f t="shared" si="3"/>
        <v>47.524425697539122</v>
      </c>
      <c r="F24" s="120">
        <f t="shared" si="0"/>
        <v>67.633125697539128</v>
      </c>
      <c r="G24" s="68">
        <f t="shared" si="1"/>
        <v>7264.7197243879891</v>
      </c>
      <c r="K24" s="70"/>
      <c r="L24" s="70"/>
      <c r="M24" s="71"/>
      <c r="N24" s="71"/>
      <c r="O24" s="71"/>
      <c r="P24" s="72"/>
    </row>
    <row r="25" spans="1:16" x14ac:dyDescent="0.25">
      <c r="A25" s="66">
        <f t="shared" si="4"/>
        <v>44593</v>
      </c>
      <c r="B25" s="67">
        <v>9</v>
      </c>
      <c r="C25" s="63">
        <f t="shared" si="5"/>
        <v>7264.7197243879891</v>
      </c>
      <c r="D25" s="120">
        <f t="shared" si="2"/>
        <v>19.978000000000002</v>
      </c>
      <c r="E25" s="120">
        <f t="shared" si="3"/>
        <v>47.655117868207348</v>
      </c>
      <c r="F25" s="120">
        <f t="shared" si="0"/>
        <v>67.63311786820735</v>
      </c>
      <c r="G25" s="68">
        <f t="shared" si="1"/>
        <v>7217.0646065197816</v>
      </c>
      <c r="K25" s="70"/>
      <c r="L25" s="70"/>
      <c r="M25" s="71"/>
      <c r="N25" s="71"/>
      <c r="O25" s="71"/>
      <c r="P25" s="72"/>
    </row>
    <row r="26" spans="1:16" x14ac:dyDescent="0.25">
      <c r="A26" s="66">
        <f t="shared" si="4"/>
        <v>44621</v>
      </c>
      <c r="B26" s="67">
        <v>10</v>
      </c>
      <c r="C26" s="63">
        <f t="shared" si="5"/>
        <v>7217.0646065197816</v>
      </c>
      <c r="D26" s="120">
        <f t="shared" si="2"/>
        <v>19.846900000000002</v>
      </c>
      <c r="E26" s="120">
        <f t="shared" si="3"/>
        <v>47.786169442344914</v>
      </c>
      <c r="F26" s="120">
        <f t="shared" si="0"/>
        <v>67.633069442344919</v>
      </c>
      <c r="G26" s="68">
        <f t="shared" si="1"/>
        <v>7169.278437077437</v>
      </c>
      <c r="K26" s="70"/>
      <c r="L26" s="70"/>
      <c r="M26" s="71"/>
      <c r="N26" s="71"/>
      <c r="O26" s="71"/>
      <c r="P26" s="72"/>
    </row>
    <row r="27" spans="1:16" x14ac:dyDescent="0.25">
      <c r="A27" s="66">
        <f t="shared" si="4"/>
        <v>44652</v>
      </c>
      <c r="B27" s="67">
        <v>11</v>
      </c>
      <c r="C27" s="63">
        <f t="shared" si="5"/>
        <v>7169.278437077437</v>
      </c>
      <c r="D27" s="120">
        <f t="shared" si="2"/>
        <v>19.715499999999999</v>
      </c>
      <c r="E27" s="120">
        <f t="shared" si="3"/>
        <v>47.917581408311364</v>
      </c>
      <c r="F27" s="120">
        <f t="shared" si="0"/>
        <v>67.633081408311369</v>
      </c>
      <c r="G27" s="68">
        <f t="shared" si="1"/>
        <v>7121.3608556691261</v>
      </c>
    </row>
    <row r="28" spans="1:16" x14ac:dyDescent="0.25">
      <c r="A28" s="66">
        <f t="shared" si="4"/>
        <v>44682</v>
      </c>
      <c r="B28" s="67">
        <v>12</v>
      </c>
      <c r="C28" s="63">
        <f t="shared" si="5"/>
        <v>7121.3608556691261</v>
      </c>
      <c r="D28" s="120">
        <f t="shared" si="2"/>
        <v>19.5837</v>
      </c>
      <c r="E28" s="120">
        <f t="shared" si="3"/>
        <v>48.049354757184226</v>
      </c>
      <c r="F28" s="120">
        <f t="shared" si="0"/>
        <v>67.633054757184226</v>
      </c>
      <c r="G28" s="68">
        <f t="shared" si="1"/>
        <v>7073.3115009119419</v>
      </c>
    </row>
    <row r="29" spans="1:16" x14ac:dyDescent="0.25">
      <c r="A29" s="66">
        <f t="shared" si="4"/>
        <v>44713</v>
      </c>
      <c r="B29" s="67">
        <v>13</v>
      </c>
      <c r="C29" s="63">
        <f t="shared" si="5"/>
        <v>7073.3115009119419</v>
      </c>
      <c r="D29" s="120">
        <f t="shared" si="2"/>
        <v>19.451599999999999</v>
      </c>
      <c r="E29" s="120">
        <f t="shared" si="3"/>
        <v>48.181490482766478</v>
      </c>
      <c r="F29" s="120">
        <f t="shared" si="0"/>
        <v>67.633090482766477</v>
      </c>
      <c r="G29" s="68">
        <f t="shared" si="1"/>
        <v>7025.1300104291759</v>
      </c>
    </row>
    <row r="30" spans="1:16" x14ac:dyDescent="0.25">
      <c r="A30" s="66">
        <f t="shared" si="4"/>
        <v>44743</v>
      </c>
      <c r="B30" s="67">
        <v>14</v>
      </c>
      <c r="C30" s="63">
        <f t="shared" si="5"/>
        <v>7025.1300104291759</v>
      </c>
      <c r="D30" s="120">
        <f t="shared" si="2"/>
        <v>19.319099999999999</v>
      </c>
      <c r="E30" s="120">
        <f t="shared" si="3"/>
        <v>48.313989581594086</v>
      </c>
      <c r="F30" s="120">
        <f t="shared" si="0"/>
        <v>67.633089581594078</v>
      </c>
      <c r="G30" s="68">
        <f t="shared" si="1"/>
        <v>6976.816020847582</v>
      </c>
    </row>
    <row r="31" spans="1:16" x14ac:dyDescent="0.25">
      <c r="A31" s="66">
        <f t="shared" si="4"/>
        <v>44774</v>
      </c>
      <c r="B31" s="67">
        <v>15</v>
      </c>
      <c r="C31" s="63">
        <f t="shared" si="5"/>
        <v>6976.816020847582</v>
      </c>
      <c r="D31" s="120">
        <f t="shared" si="2"/>
        <v>19.186199999999999</v>
      </c>
      <c r="E31" s="120">
        <f t="shared" si="3"/>
        <v>48.446853052943467</v>
      </c>
      <c r="F31" s="120">
        <f t="shared" si="0"/>
        <v>67.633053052943467</v>
      </c>
      <c r="G31" s="68">
        <f t="shared" si="1"/>
        <v>6928.3691677946381</v>
      </c>
    </row>
    <row r="32" spans="1:16" x14ac:dyDescent="0.25">
      <c r="A32" s="66">
        <f t="shared" si="4"/>
        <v>44805</v>
      </c>
      <c r="B32" s="67">
        <v>16</v>
      </c>
      <c r="C32" s="63">
        <f t="shared" si="5"/>
        <v>6928.3691677946381</v>
      </c>
      <c r="D32" s="120">
        <f t="shared" si="2"/>
        <v>19.053000000000001</v>
      </c>
      <c r="E32" s="120">
        <f t="shared" si="3"/>
        <v>48.580081898839069</v>
      </c>
      <c r="F32" s="120">
        <f t="shared" si="0"/>
        <v>67.633081898839066</v>
      </c>
      <c r="G32" s="68">
        <f t="shared" si="1"/>
        <v>6879.789085895799</v>
      </c>
    </row>
    <row r="33" spans="1:7" x14ac:dyDescent="0.25">
      <c r="A33" s="66">
        <f t="shared" si="4"/>
        <v>44835</v>
      </c>
      <c r="B33" s="67">
        <v>17</v>
      </c>
      <c r="C33" s="63">
        <f t="shared" si="5"/>
        <v>6879.789085895799</v>
      </c>
      <c r="D33" s="120">
        <f t="shared" si="2"/>
        <v>18.9194</v>
      </c>
      <c r="E33" s="120">
        <f t="shared" si="3"/>
        <v>48.713677124060872</v>
      </c>
      <c r="F33" s="120">
        <f t="shared" si="0"/>
        <v>67.633077124060875</v>
      </c>
      <c r="G33" s="68">
        <f t="shared" si="1"/>
        <v>6831.0754087717378</v>
      </c>
    </row>
    <row r="34" spans="1:7" x14ac:dyDescent="0.25">
      <c r="A34" s="66">
        <f t="shared" si="4"/>
        <v>44866</v>
      </c>
      <c r="B34" s="67">
        <v>18</v>
      </c>
      <c r="C34" s="63">
        <f t="shared" si="5"/>
        <v>6831.0754087717378</v>
      </c>
      <c r="D34" s="120">
        <f t="shared" si="2"/>
        <v>18.785499999999999</v>
      </c>
      <c r="E34" s="120">
        <f t="shared" si="3"/>
        <v>48.847639736152033</v>
      </c>
      <c r="F34" s="120">
        <f t="shared" si="0"/>
        <v>67.633139736152032</v>
      </c>
      <c r="G34" s="68">
        <f t="shared" si="1"/>
        <v>6782.2277690355859</v>
      </c>
    </row>
    <row r="35" spans="1:7" x14ac:dyDescent="0.25">
      <c r="A35" s="66">
        <f t="shared" si="4"/>
        <v>44896</v>
      </c>
      <c r="B35" s="67">
        <v>19</v>
      </c>
      <c r="C35" s="63">
        <f t="shared" si="5"/>
        <v>6782.2277690355859</v>
      </c>
      <c r="D35" s="120">
        <f t="shared" si="2"/>
        <v>18.6511</v>
      </c>
      <c r="E35" s="120">
        <f t="shared" si="3"/>
        <v>48.981970745426466</v>
      </c>
      <c r="F35" s="120">
        <f t="shared" si="0"/>
        <v>67.633070745426465</v>
      </c>
      <c r="G35" s="68">
        <f t="shared" si="1"/>
        <v>6733.2457982901597</v>
      </c>
    </row>
    <row r="36" spans="1:7" x14ac:dyDescent="0.25">
      <c r="A36" s="66">
        <f t="shared" si="4"/>
        <v>44927</v>
      </c>
      <c r="B36" s="67">
        <v>20</v>
      </c>
      <c r="C36" s="63">
        <f t="shared" si="5"/>
        <v>6733.2457982901597</v>
      </c>
      <c r="D36" s="120">
        <f t="shared" si="2"/>
        <v>18.516400000000001</v>
      </c>
      <c r="E36" s="120">
        <f t="shared" si="3"/>
        <v>49.116671164976388</v>
      </c>
      <c r="F36" s="120">
        <f t="shared" si="0"/>
        <v>67.633071164976386</v>
      </c>
      <c r="G36" s="68">
        <f t="shared" si="1"/>
        <v>6684.129127125183</v>
      </c>
    </row>
    <row r="37" spans="1:7" x14ac:dyDescent="0.25">
      <c r="A37" s="66">
        <f t="shared" si="4"/>
        <v>44958</v>
      </c>
      <c r="B37" s="67">
        <v>21</v>
      </c>
      <c r="C37" s="63">
        <f t="shared" si="5"/>
        <v>6684.129127125183</v>
      </c>
      <c r="D37" s="120">
        <f t="shared" si="2"/>
        <v>18.381399999999999</v>
      </c>
      <c r="E37" s="120">
        <f t="shared" si="3"/>
        <v>49.251742010680069</v>
      </c>
      <c r="F37" s="120">
        <f t="shared" si="0"/>
        <v>67.633142010680075</v>
      </c>
      <c r="G37" s="68">
        <f t="shared" si="1"/>
        <v>6634.8773851145033</v>
      </c>
    </row>
    <row r="38" spans="1:7" x14ac:dyDescent="0.25">
      <c r="A38" s="66">
        <f t="shared" si="4"/>
        <v>44986</v>
      </c>
      <c r="B38" s="67">
        <v>22</v>
      </c>
      <c r="C38" s="63">
        <f t="shared" si="5"/>
        <v>6634.8773851145033</v>
      </c>
      <c r="D38" s="120">
        <f t="shared" si="2"/>
        <v>18.245899999999999</v>
      </c>
      <c r="E38" s="120">
        <f t="shared" si="3"/>
        <v>49.387184301209437</v>
      </c>
      <c r="F38" s="120">
        <f t="shared" si="0"/>
        <v>67.633084301209436</v>
      </c>
      <c r="G38" s="68">
        <f t="shared" si="1"/>
        <v>6585.490200813294</v>
      </c>
    </row>
    <row r="39" spans="1:7" x14ac:dyDescent="0.25">
      <c r="A39" s="66">
        <f t="shared" si="4"/>
        <v>45017</v>
      </c>
      <c r="B39" s="67">
        <v>23</v>
      </c>
      <c r="C39" s="63">
        <f t="shared" si="5"/>
        <v>6585.490200813294</v>
      </c>
      <c r="D39" s="120">
        <f t="shared" si="2"/>
        <v>18.110099999999999</v>
      </c>
      <c r="E39" s="120">
        <f t="shared" si="3"/>
        <v>49.522999058037769</v>
      </c>
      <c r="F39" s="120">
        <f t="shared" si="0"/>
        <v>67.633099058037772</v>
      </c>
      <c r="G39" s="68">
        <f t="shared" si="1"/>
        <v>6535.9672017552566</v>
      </c>
    </row>
    <row r="40" spans="1:7" x14ac:dyDescent="0.25">
      <c r="A40" s="66">
        <f t="shared" si="4"/>
        <v>45047</v>
      </c>
      <c r="B40" s="67">
        <v>24</v>
      </c>
      <c r="C40" s="63">
        <f t="shared" si="5"/>
        <v>6535.9672017552566</v>
      </c>
      <c r="D40" s="120">
        <f t="shared" si="2"/>
        <v>17.9739</v>
      </c>
      <c r="E40" s="120">
        <f t="shared" si="3"/>
        <v>49.659187305447368</v>
      </c>
      <c r="F40" s="120">
        <f t="shared" si="0"/>
        <v>67.633087305447361</v>
      </c>
      <c r="G40" s="68">
        <f t="shared" si="1"/>
        <v>6486.308014449809</v>
      </c>
    </row>
    <row r="41" spans="1:7" x14ac:dyDescent="0.25">
      <c r="A41" s="66">
        <f t="shared" si="4"/>
        <v>45078</v>
      </c>
      <c r="B41" s="67">
        <v>25</v>
      </c>
      <c r="C41" s="63">
        <f t="shared" si="5"/>
        <v>6486.308014449809</v>
      </c>
      <c r="D41" s="120">
        <f t="shared" si="2"/>
        <v>17.837299999999999</v>
      </c>
      <c r="E41" s="120">
        <f t="shared" si="3"/>
        <v>49.795750070537345</v>
      </c>
      <c r="F41" s="120">
        <f t="shared" si="0"/>
        <v>67.633050070537337</v>
      </c>
      <c r="G41" s="68">
        <f t="shared" si="1"/>
        <v>6436.512264379272</v>
      </c>
    </row>
    <row r="42" spans="1:7" x14ac:dyDescent="0.25">
      <c r="A42" s="66">
        <f t="shared" si="4"/>
        <v>45108</v>
      </c>
      <c r="B42" s="67">
        <v>26</v>
      </c>
      <c r="C42" s="63">
        <f t="shared" si="5"/>
        <v>6436.512264379272</v>
      </c>
      <c r="D42" s="120">
        <f t="shared" si="2"/>
        <v>17.700399999999998</v>
      </c>
      <c r="E42" s="120">
        <f t="shared" si="3"/>
        <v>49.932688383231323</v>
      </c>
      <c r="F42" s="120">
        <f t="shared" si="0"/>
        <v>67.633088383231325</v>
      </c>
      <c r="G42" s="68">
        <f t="shared" si="1"/>
        <v>6386.5795759960411</v>
      </c>
    </row>
    <row r="43" spans="1:7" x14ac:dyDescent="0.25">
      <c r="A43" s="66">
        <f t="shared" si="4"/>
        <v>45139</v>
      </c>
      <c r="B43" s="67">
        <v>27</v>
      </c>
      <c r="C43" s="63">
        <f t="shared" si="5"/>
        <v>6386.5795759960411</v>
      </c>
      <c r="D43" s="120">
        <f t="shared" si="2"/>
        <v>17.563099999999999</v>
      </c>
      <c r="E43" s="120">
        <f t="shared" si="3"/>
        <v>50.070003276285206</v>
      </c>
      <c r="F43" s="120">
        <f t="shared" si="0"/>
        <v>67.633103276285198</v>
      </c>
      <c r="G43" s="68">
        <f t="shared" si="1"/>
        <v>6336.5095727197559</v>
      </c>
    </row>
    <row r="44" spans="1:7" x14ac:dyDescent="0.25">
      <c r="A44" s="66">
        <f t="shared" si="4"/>
        <v>45170</v>
      </c>
      <c r="B44" s="67">
        <v>28</v>
      </c>
      <c r="C44" s="63">
        <f t="shared" si="5"/>
        <v>6336.5095727197559</v>
      </c>
      <c r="D44" s="120">
        <f t="shared" si="2"/>
        <v>17.4254</v>
      </c>
      <c r="E44" s="120">
        <f t="shared" si="3"/>
        <v>50.207695785294995</v>
      </c>
      <c r="F44" s="120">
        <f t="shared" si="0"/>
        <v>67.633095785294998</v>
      </c>
      <c r="G44" s="68">
        <f t="shared" si="1"/>
        <v>6286.3018769344608</v>
      </c>
    </row>
    <row r="45" spans="1:7" x14ac:dyDescent="0.25">
      <c r="A45" s="66">
        <f t="shared" si="4"/>
        <v>45200</v>
      </c>
      <c r="B45" s="67">
        <v>29</v>
      </c>
      <c r="C45" s="63">
        <f t="shared" si="5"/>
        <v>6286.3018769344608</v>
      </c>
      <c r="D45" s="120">
        <f t="shared" si="2"/>
        <v>17.287299999999998</v>
      </c>
      <c r="E45" s="120">
        <f t="shared" si="3"/>
        <v>50.345766948704558</v>
      </c>
      <c r="F45" s="120">
        <f t="shared" si="0"/>
        <v>67.633066948704553</v>
      </c>
      <c r="G45" s="68">
        <f t="shared" si="1"/>
        <v>6235.9561099857565</v>
      </c>
    </row>
    <row r="46" spans="1:7" x14ac:dyDescent="0.25">
      <c r="A46" s="66">
        <f t="shared" si="4"/>
        <v>45231</v>
      </c>
      <c r="B46" s="67">
        <v>30</v>
      </c>
      <c r="C46" s="63">
        <f t="shared" si="5"/>
        <v>6235.9561099857565</v>
      </c>
      <c r="D46" s="120">
        <f t="shared" si="2"/>
        <v>17.148900000000001</v>
      </c>
      <c r="E46" s="120">
        <f t="shared" si="3"/>
        <v>50.484217807813501</v>
      </c>
      <c r="F46" s="120">
        <f t="shared" si="0"/>
        <v>67.633117807813505</v>
      </c>
      <c r="G46" s="68">
        <f t="shared" si="1"/>
        <v>6185.4718921779431</v>
      </c>
    </row>
    <row r="47" spans="1:7" x14ac:dyDescent="0.25">
      <c r="A47" s="66">
        <f t="shared" si="4"/>
        <v>45261</v>
      </c>
      <c r="B47" s="67">
        <v>31</v>
      </c>
      <c r="C47" s="63">
        <f t="shared" si="5"/>
        <v>6185.4718921779431</v>
      </c>
      <c r="D47" s="120">
        <f t="shared" si="2"/>
        <v>17.010000000000002</v>
      </c>
      <c r="E47" s="120">
        <f t="shared" si="3"/>
        <v>50.623049406784986</v>
      </c>
      <c r="F47" s="120">
        <f t="shared" si="0"/>
        <v>67.633049406784991</v>
      </c>
      <c r="G47" s="68">
        <f t="shared" si="1"/>
        <v>6134.8488427711582</v>
      </c>
    </row>
    <row r="48" spans="1:7" x14ac:dyDescent="0.25">
      <c r="A48" s="66">
        <f t="shared" si="4"/>
        <v>45292</v>
      </c>
      <c r="B48" s="67">
        <v>32</v>
      </c>
      <c r="C48" s="63">
        <f t="shared" si="5"/>
        <v>6134.8488427711582</v>
      </c>
      <c r="D48" s="120">
        <f t="shared" si="2"/>
        <v>16.870799999999999</v>
      </c>
      <c r="E48" s="120">
        <f t="shared" si="3"/>
        <v>50.762262792653637</v>
      </c>
      <c r="F48" s="120">
        <f t="shared" si="0"/>
        <v>67.633062792653632</v>
      </c>
      <c r="G48" s="68">
        <f t="shared" si="1"/>
        <v>6084.0865799785042</v>
      </c>
    </row>
    <row r="49" spans="1:7" x14ac:dyDescent="0.25">
      <c r="A49" s="66">
        <f t="shared" si="4"/>
        <v>45323</v>
      </c>
      <c r="B49" s="67">
        <v>33</v>
      </c>
      <c r="C49" s="63">
        <f t="shared" si="5"/>
        <v>6084.0865799785042</v>
      </c>
      <c r="D49" s="120">
        <f t="shared" si="2"/>
        <v>16.731200000000001</v>
      </c>
      <c r="E49" s="120">
        <f t="shared" si="3"/>
        <v>50.901859015333436</v>
      </c>
      <c r="F49" s="120">
        <f t="shared" si="0"/>
        <v>67.63305901533343</v>
      </c>
      <c r="G49" s="68">
        <f t="shared" si="1"/>
        <v>6033.1847209631705</v>
      </c>
    </row>
    <row r="50" spans="1:7" x14ac:dyDescent="0.25">
      <c r="A50" s="66">
        <f t="shared" si="4"/>
        <v>45352</v>
      </c>
      <c r="B50" s="67">
        <v>34</v>
      </c>
      <c r="C50" s="63">
        <f t="shared" si="5"/>
        <v>6033.1847209631705</v>
      </c>
      <c r="D50" s="120">
        <f t="shared" si="2"/>
        <v>16.5913</v>
      </c>
      <c r="E50" s="120">
        <f t="shared" si="3"/>
        <v>51.0418391276256</v>
      </c>
      <c r="F50" s="120">
        <f t="shared" si="0"/>
        <v>67.633139127625597</v>
      </c>
      <c r="G50" s="68">
        <f t="shared" si="1"/>
        <v>5982.1428818355453</v>
      </c>
    </row>
    <row r="51" spans="1:7" x14ac:dyDescent="0.25">
      <c r="A51" s="66">
        <f t="shared" si="4"/>
        <v>45383</v>
      </c>
      <c r="B51" s="67">
        <v>35</v>
      </c>
      <c r="C51" s="63">
        <f t="shared" si="5"/>
        <v>5982.1428818355453</v>
      </c>
      <c r="D51" s="120">
        <f t="shared" si="2"/>
        <v>16.450900000000001</v>
      </c>
      <c r="E51" s="120">
        <f t="shared" si="3"/>
        <v>51.182204185226574</v>
      </c>
      <c r="F51" s="120">
        <f t="shared" si="0"/>
        <v>67.633104185226571</v>
      </c>
      <c r="G51" s="68">
        <f t="shared" si="1"/>
        <v>5930.9606776503188</v>
      </c>
    </row>
    <row r="52" spans="1:7" x14ac:dyDescent="0.25">
      <c r="A52" s="66">
        <f t="shared" si="4"/>
        <v>45413</v>
      </c>
      <c r="B52" s="67">
        <v>36</v>
      </c>
      <c r="C52" s="63">
        <f t="shared" si="5"/>
        <v>5930.9606776503188</v>
      </c>
      <c r="D52" s="120">
        <f t="shared" si="2"/>
        <v>16.310099999999998</v>
      </c>
      <c r="E52" s="120">
        <f t="shared" si="3"/>
        <v>51.322955246735951</v>
      </c>
      <c r="F52" s="120">
        <f t="shared" si="0"/>
        <v>67.63305524673595</v>
      </c>
      <c r="G52" s="68">
        <f t="shared" si="1"/>
        <v>5879.6377224035832</v>
      </c>
    </row>
    <row r="53" spans="1:7" x14ac:dyDescent="0.25">
      <c r="A53" s="66">
        <f t="shared" si="4"/>
        <v>45444</v>
      </c>
      <c r="B53" s="67">
        <v>37</v>
      </c>
      <c r="C53" s="63">
        <f t="shared" si="5"/>
        <v>5879.6377224035832</v>
      </c>
      <c r="D53" s="120">
        <f t="shared" si="2"/>
        <v>16.169</v>
      </c>
      <c r="E53" s="120">
        <f t="shared" si="3"/>
        <v>51.464093373664468</v>
      </c>
      <c r="F53" s="120">
        <f t="shared" si="0"/>
        <v>67.633093373664465</v>
      </c>
      <c r="G53" s="68">
        <f t="shared" si="1"/>
        <v>5828.1736290299186</v>
      </c>
    </row>
    <row r="54" spans="1:7" x14ac:dyDescent="0.25">
      <c r="A54" s="66">
        <f t="shared" si="4"/>
        <v>45474</v>
      </c>
      <c r="B54" s="67">
        <v>38</v>
      </c>
      <c r="C54" s="63">
        <f t="shared" si="5"/>
        <v>5828.1736290299186</v>
      </c>
      <c r="D54" s="120">
        <f t="shared" si="2"/>
        <v>16.0275</v>
      </c>
      <c r="E54" s="120">
        <f t="shared" si="3"/>
        <v>51.60561963044205</v>
      </c>
      <c r="F54" s="120">
        <f t="shared" si="0"/>
        <v>67.633119630442053</v>
      </c>
      <c r="G54" s="68">
        <f t="shared" si="1"/>
        <v>5776.568009399477</v>
      </c>
    </row>
    <row r="55" spans="1:7" x14ac:dyDescent="0.25">
      <c r="A55" s="66">
        <f t="shared" si="4"/>
        <v>45505</v>
      </c>
      <c r="B55" s="67">
        <v>39</v>
      </c>
      <c r="C55" s="63">
        <f t="shared" si="5"/>
        <v>5776.568009399477</v>
      </c>
      <c r="D55" s="120">
        <f t="shared" si="2"/>
        <v>15.8856</v>
      </c>
      <c r="E55" s="120">
        <f t="shared" si="3"/>
        <v>51.747535084425763</v>
      </c>
      <c r="F55" s="120">
        <f t="shared" si="0"/>
        <v>67.63313508442576</v>
      </c>
      <c r="G55" s="68">
        <f t="shared" si="1"/>
        <v>5724.8204743150509</v>
      </c>
    </row>
    <row r="56" spans="1:7" x14ac:dyDescent="0.25">
      <c r="A56" s="66">
        <f t="shared" si="4"/>
        <v>45536</v>
      </c>
      <c r="B56" s="67">
        <v>40</v>
      </c>
      <c r="C56" s="63">
        <f t="shared" si="5"/>
        <v>5724.8204743150509</v>
      </c>
      <c r="D56" s="120">
        <f t="shared" si="2"/>
        <v>15.7433</v>
      </c>
      <c r="E56" s="120">
        <f t="shared" si="3"/>
        <v>51.889840805907937</v>
      </c>
      <c r="F56" s="120">
        <f t="shared" si="0"/>
        <v>67.633140805907942</v>
      </c>
      <c r="G56" s="68">
        <f t="shared" si="1"/>
        <v>5672.9306335091433</v>
      </c>
    </row>
    <row r="57" spans="1:7" x14ac:dyDescent="0.25">
      <c r="A57" s="66">
        <f t="shared" si="4"/>
        <v>45566</v>
      </c>
      <c r="B57" s="67">
        <v>41</v>
      </c>
      <c r="C57" s="63">
        <f t="shared" si="5"/>
        <v>5672.9306335091433</v>
      </c>
      <c r="D57" s="120">
        <f t="shared" si="2"/>
        <v>15.6006</v>
      </c>
      <c r="E57" s="120">
        <f t="shared" si="3"/>
        <v>52.03253786812418</v>
      </c>
      <c r="F57" s="120">
        <f t="shared" si="0"/>
        <v>67.63313786812418</v>
      </c>
      <c r="G57" s="68">
        <f t="shared" si="1"/>
        <v>5620.8980956410187</v>
      </c>
    </row>
    <row r="58" spans="1:7" x14ac:dyDescent="0.25">
      <c r="A58" s="66">
        <f t="shared" si="4"/>
        <v>45597</v>
      </c>
      <c r="B58" s="67">
        <v>42</v>
      </c>
      <c r="C58" s="63">
        <f t="shared" si="5"/>
        <v>5620.8980956410187</v>
      </c>
      <c r="D58" s="120">
        <f t="shared" si="2"/>
        <v>15.4575</v>
      </c>
      <c r="E58" s="120">
        <f t="shared" si="3"/>
        <v>52.175627347261525</v>
      </c>
      <c r="F58" s="120">
        <f t="shared" si="0"/>
        <v>67.633127347261521</v>
      </c>
      <c r="G58" s="68">
        <f t="shared" si="1"/>
        <v>5568.7224682937576</v>
      </c>
    </row>
    <row r="59" spans="1:7" x14ac:dyDescent="0.25">
      <c r="A59" s="66">
        <f t="shared" si="4"/>
        <v>45627</v>
      </c>
      <c r="B59" s="67">
        <v>43</v>
      </c>
      <c r="C59" s="63">
        <f t="shared" si="5"/>
        <v>5568.7224682937576</v>
      </c>
      <c r="D59" s="120">
        <f t="shared" si="2"/>
        <v>15.314</v>
      </c>
      <c r="E59" s="120">
        <f t="shared" si="3"/>
        <v>52.319110322466493</v>
      </c>
      <c r="F59" s="120">
        <f t="shared" si="0"/>
        <v>67.633110322466493</v>
      </c>
      <c r="G59" s="68">
        <f t="shared" si="1"/>
        <v>5516.4033579712914</v>
      </c>
    </row>
    <row r="60" spans="1:7" x14ac:dyDescent="0.25">
      <c r="A60" s="66">
        <f t="shared" si="4"/>
        <v>45658</v>
      </c>
      <c r="B60" s="67">
        <v>44</v>
      </c>
      <c r="C60" s="63">
        <f t="shared" si="5"/>
        <v>5516.4033579712914</v>
      </c>
      <c r="D60" s="120">
        <f t="shared" si="2"/>
        <v>15.1701</v>
      </c>
      <c r="E60" s="120">
        <f t="shared" si="3"/>
        <v>52.46298787585328</v>
      </c>
      <c r="F60" s="120">
        <f t="shared" si="0"/>
        <v>67.633087875853278</v>
      </c>
      <c r="G60" s="68">
        <f t="shared" si="1"/>
        <v>5463.9403700954381</v>
      </c>
    </row>
    <row r="61" spans="1:7" x14ac:dyDescent="0.25">
      <c r="A61" s="66">
        <f t="shared" si="4"/>
        <v>45689</v>
      </c>
      <c r="B61" s="67">
        <v>45</v>
      </c>
      <c r="C61" s="63">
        <f t="shared" si="5"/>
        <v>5463.9403700954381</v>
      </c>
      <c r="D61" s="120">
        <f t="shared" si="2"/>
        <v>15.0258</v>
      </c>
      <c r="E61" s="120">
        <f t="shared" si="3"/>
        <v>52.607261092511877</v>
      </c>
      <c r="F61" s="120">
        <f t="shared" si="0"/>
        <v>67.63306109251188</v>
      </c>
      <c r="G61" s="68">
        <f t="shared" si="1"/>
        <v>5411.333109002926</v>
      </c>
    </row>
    <row r="62" spans="1:7" x14ac:dyDescent="0.25">
      <c r="A62" s="66">
        <f t="shared" si="4"/>
        <v>45717</v>
      </c>
      <c r="B62" s="67">
        <v>46</v>
      </c>
      <c r="C62" s="63">
        <f t="shared" si="5"/>
        <v>5411.333109002926</v>
      </c>
      <c r="D62" s="120">
        <f t="shared" si="2"/>
        <v>14.8812</v>
      </c>
      <c r="E62" s="120">
        <f t="shared" si="3"/>
        <v>52.751931060516277</v>
      </c>
      <c r="F62" s="120">
        <f t="shared" si="0"/>
        <v>67.633131060516277</v>
      </c>
      <c r="G62" s="68">
        <f t="shared" si="1"/>
        <v>5358.5811779424093</v>
      </c>
    </row>
    <row r="63" spans="1:7" x14ac:dyDescent="0.25">
      <c r="A63" s="66">
        <f t="shared" si="4"/>
        <v>45748</v>
      </c>
      <c r="B63" s="67">
        <v>47</v>
      </c>
      <c r="C63" s="63">
        <f t="shared" si="5"/>
        <v>5358.5811779424093</v>
      </c>
      <c r="D63" s="120">
        <f t="shared" si="2"/>
        <v>14.7361</v>
      </c>
      <c r="E63" s="120">
        <f t="shared" si="3"/>
        <v>52.896998870932698</v>
      </c>
      <c r="F63" s="120">
        <f t="shared" si="0"/>
        <v>67.633098870932699</v>
      </c>
      <c r="G63" s="68">
        <f t="shared" si="1"/>
        <v>5305.684179071477</v>
      </c>
    </row>
    <row r="64" spans="1:7" x14ac:dyDescent="0.25">
      <c r="A64" s="66">
        <f t="shared" si="4"/>
        <v>45778</v>
      </c>
      <c r="B64" s="67">
        <v>48</v>
      </c>
      <c r="C64" s="63">
        <f t="shared" si="5"/>
        <v>5305.684179071477</v>
      </c>
      <c r="D64" s="120">
        <f t="shared" si="2"/>
        <v>14.5906</v>
      </c>
      <c r="E64" s="120">
        <f t="shared" si="3"/>
        <v>53.042465617827766</v>
      </c>
      <c r="F64" s="120">
        <f t="shared" si="0"/>
        <v>67.633065617827768</v>
      </c>
      <c r="G64" s="68">
        <f t="shared" si="1"/>
        <v>5252.6417134536496</v>
      </c>
    </row>
    <row r="65" spans="1:7" x14ac:dyDescent="0.25">
      <c r="A65" s="66">
        <f t="shared" si="4"/>
        <v>45809</v>
      </c>
      <c r="B65" s="67">
        <v>49</v>
      </c>
      <c r="C65" s="63">
        <f t="shared" si="5"/>
        <v>5252.6417134536496</v>
      </c>
      <c r="D65" s="120">
        <f t="shared" si="2"/>
        <v>14.444800000000001</v>
      </c>
      <c r="E65" s="120">
        <f t="shared" si="3"/>
        <v>53.188332398276792</v>
      </c>
      <c r="F65" s="120">
        <f t="shared" si="0"/>
        <v>67.633132398276786</v>
      </c>
      <c r="G65" s="68">
        <f t="shared" si="1"/>
        <v>5199.453381055373</v>
      </c>
    </row>
    <row r="66" spans="1:7" x14ac:dyDescent="0.25">
      <c r="A66" s="66">
        <f t="shared" si="4"/>
        <v>45839</v>
      </c>
      <c r="B66" s="67">
        <v>50</v>
      </c>
      <c r="C66" s="63">
        <f t="shared" si="5"/>
        <v>5199.453381055373</v>
      </c>
      <c r="D66" s="120">
        <f t="shared" si="2"/>
        <v>14.298500000000001</v>
      </c>
      <c r="E66" s="120">
        <f t="shared" si="3"/>
        <v>53.334600312372054</v>
      </c>
      <c r="F66" s="120">
        <f t="shared" si="0"/>
        <v>67.633100312372051</v>
      </c>
      <c r="G66" s="68">
        <f t="shared" si="1"/>
        <v>5146.1187807430006</v>
      </c>
    </row>
    <row r="67" spans="1:7" x14ac:dyDescent="0.25">
      <c r="A67" s="66">
        <f t="shared" si="4"/>
        <v>45870</v>
      </c>
      <c r="B67" s="67">
        <v>51</v>
      </c>
      <c r="C67" s="63">
        <f t="shared" si="5"/>
        <v>5146.1187807430006</v>
      </c>
      <c r="D67" s="120">
        <f t="shared" si="2"/>
        <v>14.1518</v>
      </c>
      <c r="E67" s="120">
        <f t="shared" si="3"/>
        <v>53.48127046323107</v>
      </c>
      <c r="F67" s="120">
        <f t="shared" si="0"/>
        <v>67.633070463231064</v>
      </c>
      <c r="G67" s="68">
        <f t="shared" si="1"/>
        <v>5092.6375102797692</v>
      </c>
    </row>
    <row r="68" spans="1:7" x14ac:dyDescent="0.25">
      <c r="A68" s="66">
        <f t="shared" si="4"/>
        <v>45901</v>
      </c>
      <c r="B68" s="67">
        <v>52</v>
      </c>
      <c r="C68" s="63">
        <f t="shared" si="5"/>
        <v>5092.6375102797692</v>
      </c>
      <c r="D68" s="120">
        <f t="shared" si="2"/>
        <v>14.004799999999999</v>
      </c>
      <c r="E68" s="120">
        <f t="shared" si="3"/>
        <v>53.628343957004965</v>
      </c>
      <c r="F68" s="120">
        <f t="shared" si="0"/>
        <v>67.633143957004961</v>
      </c>
      <c r="G68" s="68">
        <f t="shared" si="1"/>
        <v>5039.009166322764</v>
      </c>
    </row>
    <row r="69" spans="1:7" x14ac:dyDescent="0.25">
      <c r="A69" s="66">
        <f t="shared" si="4"/>
        <v>45931</v>
      </c>
      <c r="B69" s="67">
        <v>53</v>
      </c>
      <c r="C69" s="63">
        <f t="shared" si="5"/>
        <v>5039.009166322764</v>
      </c>
      <c r="D69" s="120">
        <f t="shared" si="2"/>
        <v>13.8573</v>
      </c>
      <c r="E69" s="120">
        <f t="shared" si="3"/>
        <v>53.775821902886726</v>
      </c>
      <c r="F69" s="120">
        <f t="shared" si="0"/>
        <v>67.633121902886728</v>
      </c>
      <c r="G69" s="68">
        <f t="shared" si="1"/>
        <v>4985.2333444198775</v>
      </c>
    </row>
    <row r="70" spans="1:7" x14ac:dyDescent="0.25">
      <c r="A70" s="66">
        <f t="shared" si="4"/>
        <v>45962</v>
      </c>
      <c r="B70" s="67">
        <v>54</v>
      </c>
      <c r="C70" s="63">
        <f t="shared" si="5"/>
        <v>4985.2333444198775</v>
      </c>
      <c r="D70" s="120">
        <f t="shared" si="2"/>
        <v>13.7094</v>
      </c>
      <c r="E70" s="120">
        <f t="shared" si="3"/>
        <v>53.923705413119656</v>
      </c>
      <c r="F70" s="120">
        <f t="shared" si="0"/>
        <v>67.633105413119651</v>
      </c>
      <c r="G70" s="68">
        <f t="shared" si="1"/>
        <v>4931.3096390067576</v>
      </c>
    </row>
    <row r="71" spans="1:7" x14ac:dyDescent="0.25">
      <c r="A71" s="66">
        <f t="shared" si="4"/>
        <v>45992</v>
      </c>
      <c r="B71" s="67">
        <v>55</v>
      </c>
      <c r="C71" s="63">
        <f t="shared" si="5"/>
        <v>4931.3096390067576</v>
      </c>
      <c r="D71" s="120">
        <f t="shared" si="2"/>
        <v>13.5611</v>
      </c>
      <c r="E71" s="120">
        <f t="shared" si="3"/>
        <v>54.071995603005746</v>
      </c>
      <c r="F71" s="120">
        <f t="shared" si="0"/>
        <v>67.633095603005742</v>
      </c>
      <c r="G71" s="68">
        <f t="shared" si="1"/>
        <v>4877.2376434037515</v>
      </c>
    </row>
    <row r="72" spans="1:7" x14ac:dyDescent="0.25">
      <c r="A72" s="66">
        <f t="shared" si="4"/>
        <v>46023</v>
      </c>
      <c r="B72" s="67">
        <v>56</v>
      </c>
      <c r="C72" s="63">
        <f t="shared" si="5"/>
        <v>4877.2376434037515</v>
      </c>
      <c r="D72" s="120">
        <f t="shared" si="2"/>
        <v>13.4124</v>
      </c>
      <c r="E72" s="120">
        <f t="shared" si="3"/>
        <v>54.22069359091401</v>
      </c>
      <c r="F72" s="120">
        <f t="shared" si="0"/>
        <v>67.633093590914015</v>
      </c>
      <c r="G72" s="68">
        <f t="shared" si="1"/>
        <v>4823.0169498128371</v>
      </c>
    </row>
    <row r="73" spans="1:7" x14ac:dyDescent="0.25">
      <c r="A73" s="66">
        <f t="shared" si="4"/>
        <v>46054</v>
      </c>
      <c r="B73" s="67">
        <v>57</v>
      </c>
      <c r="C73" s="63">
        <f t="shared" si="5"/>
        <v>4823.0169498128371</v>
      </c>
      <c r="D73" s="120">
        <f t="shared" si="2"/>
        <v>13.263299999999999</v>
      </c>
      <c r="E73" s="120">
        <f t="shared" si="3"/>
        <v>54.369800498289024</v>
      </c>
      <c r="F73" s="120">
        <f t="shared" si="0"/>
        <v>67.633100498289025</v>
      </c>
      <c r="G73" s="68">
        <f t="shared" si="1"/>
        <v>4768.6471493145482</v>
      </c>
    </row>
    <row r="74" spans="1:7" x14ac:dyDescent="0.25">
      <c r="A74" s="66">
        <f t="shared" si="4"/>
        <v>46082</v>
      </c>
      <c r="B74" s="67">
        <v>58</v>
      </c>
      <c r="C74" s="63">
        <f t="shared" si="5"/>
        <v>4768.6471493145482</v>
      </c>
      <c r="D74" s="120">
        <f t="shared" si="2"/>
        <v>13.113799999999999</v>
      </c>
      <c r="E74" s="120">
        <f t="shared" si="3"/>
        <v>54.519317449659319</v>
      </c>
      <c r="F74" s="120">
        <f t="shared" si="0"/>
        <v>67.633117449659323</v>
      </c>
      <c r="G74" s="68">
        <f t="shared" si="1"/>
        <v>4714.1278318648892</v>
      </c>
    </row>
    <row r="75" spans="1:7" x14ac:dyDescent="0.25">
      <c r="A75" s="66">
        <f t="shared" si="4"/>
        <v>46113</v>
      </c>
      <c r="B75" s="67">
        <v>59</v>
      </c>
      <c r="C75" s="63">
        <f t="shared" si="5"/>
        <v>4714.1278318648892</v>
      </c>
      <c r="D75" s="120">
        <f t="shared" si="2"/>
        <v>12.963900000000001</v>
      </c>
      <c r="E75" s="120">
        <f t="shared" si="3"/>
        <v>54.669245572645877</v>
      </c>
      <c r="F75" s="120">
        <f t="shared" si="0"/>
        <v>67.633145572645873</v>
      </c>
      <c r="G75" s="68">
        <f t="shared" si="1"/>
        <v>4659.4585862922431</v>
      </c>
    </row>
    <row r="76" spans="1:7" x14ac:dyDescent="0.25">
      <c r="A76" s="66">
        <f t="shared" si="4"/>
        <v>46143</v>
      </c>
      <c r="B76" s="67">
        <v>60</v>
      </c>
      <c r="C76" s="63">
        <f>G75</f>
        <v>4659.4585862922431</v>
      </c>
      <c r="D76" s="120">
        <f t="shared" si="2"/>
        <v>12.813499999999999</v>
      </c>
      <c r="E76" s="120">
        <f t="shared" si="3"/>
        <v>54.819585997970663</v>
      </c>
      <c r="F76" s="120">
        <f t="shared" si="0"/>
        <v>67.633085997970667</v>
      </c>
      <c r="G76" s="68">
        <f>C76-E76</f>
        <v>4604.6390002942726</v>
      </c>
    </row>
    <row r="77" spans="1:7" x14ac:dyDescent="0.25">
      <c r="A77" s="66">
        <f t="shared" si="4"/>
        <v>46174</v>
      </c>
      <c r="B77" s="67">
        <v>61</v>
      </c>
      <c r="C77" s="63">
        <f t="shared" ref="C77:C100" si="6">G76</f>
        <v>4604.6390002942726</v>
      </c>
      <c r="D77" s="120">
        <f t="shared" si="2"/>
        <v>12.662800000000001</v>
      </c>
      <c r="E77" s="120">
        <f t="shared" si="3"/>
        <v>54.970339859465071</v>
      </c>
      <c r="F77" s="120">
        <f t="shared" si="0"/>
        <v>67.633139859465075</v>
      </c>
      <c r="G77" s="68">
        <f t="shared" ref="G77:G100" si="7">C77-E77</f>
        <v>4549.6686604348079</v>
      </c>
    </row>
    <row r="78" spans="1:7" x14ac:dyDescent="0.25">
      <c r="A78" s="66">
        <f t="shared" si="4"/>
        <v>46204</v>
      </c>
      <c r="B78" s="67">
        <v>62</v>
      </c>
      <c r="C78" s="63">
        <f t="shared" si="6"/>
        <v>4549.6686604348079</v>
      </c>
      <c r="D78" s="120">
        <f t="shared" si="2"/>
        <v>12.5116</v>
      </c>
      <c r="E78" s="120">
        <f t="shared" si="3"/>
        <v>55.121508294078609</v>
      </c>
      <c r="F78" s="120">
        <f t="shared" si="0"/>
        <v>67.63310829407861</v>
      </c>
      <c r="G78" s="68">
        <f t="shared" si="7"/>
        <v>4494.5471521407289</v>
      </c>
    </row>
    <row r="79" spans="1:7" x14ac:dyDescent="0.25">
      <c r="A79" s="66">
        <f t="shared" si="4"/>
        <v>46235</v>
      </c>
      <c r="B79" s="67">
        <v>63</v>
      </c>
      <c r="C79" s="63">
        <f t="shared" si="6"/>
        <v>4494.5471521407289</v>
      </c>
      <c r="D79" s="120">
        <f t="shared" si="2"/>
        <v>12.36</v>
      </c>
      <c r="E79" s="120">
        <f t="shared" si="3"/>
        <v>55.273092441887322</v>
      </c>
      <c r="F79" s="120">
        <f t="shared" si="0"/>
        <v>67.633092441887328</v>
      </c>
      <c r="G79" s="68">
        <f t="shared" si="7"/>
        <v>4439.2740596988415</v>
      </c>
    </row>
    <row r="80" spans="1:7" x14ac:dyDescent="0.25">
      <c r="A80" s="66">
        <f t="shared" si="4"/>
        <v>46266</v>
      </c>
      <c r="B80" s="67">
        <v>64</v>
      </c>
      <c r="C80" s="63">
        <f t="shared" si="6"/>
        <v>4439.2740596988415</v>
      </c>
      <c r="D80" s="120">
        <f t="shared" si="2"/>
        <v>12.208</v>
      </c>
      <c r="E80" s="120">
        <f t="shared" si="3"/>
        <v>55.425093446102508</v>
      </c>
      <c r="F80" s="120">
        <f t="shared" si="0"/>
        <v>67.633093446102507</v>
      </c>
      <c r="G80" s="68">
        <f t="shared" si="7"/>
        <v>4383.848966252739</v>
      </c>
    </row>
    <row r="81" spans="1:7" x14ac:dyDescent="0.25">
      <c r="A81" s="66">
        <f t="shared" si="4"/>
        <v>46296</v>
      </c>
      <c r="B81" s="67">
        <v>65</v>
      </c>
      <c r="C81" s="63">
        <f t="shared" si="6"/>
        <v>4383.848966252739</v>
      </c>
      <c r="D81" s="120">
        <f t="shared" si="2"/>
        <v>12.0556</v>
      </c>
      <c r="E81" s="120">
        <f t="shared" si="3"/>
        <v>55.577512453079287</v>
      </c>
      <c r="F81" s="120">
        <f t="shared" si="0"/>
        <v>67.633112453079292</v>
      </c>
      <c r="G81" s="68">
        <f t="shared" si="7"/>
        <v>4328.2714537996599</v>
      </c>
    </row>
    <row r="82" spans="1:7" x14ac:dyDescent="0.25">
      <c r="A82" s="66">
        <f t="shared" si="4"/>
        <v>46327</v>
      </c>
      <c r="B82" s="67">
        <v>66</v>
      </c>
      <c r="C82" s="63">
        <f t="shared" si="6"/>
        <v>4328.2714537996599</v>
      </c>
      <c r="D82" s="120">
        <f t="shared" si="2"/>
        <v>11.902699999999999</v>
      </c>
      <c r="E82" s="120">
        <f t="shared" si="3"/>
        <v>55.73035061232526</v>
      </c>
      <c r="F82" s="120">
        <f t="shared" ref="F82:F107" si="8">D82+E82</f>
        <v>67.633050612325263</v>
      </c>
      <c r="G82" s="68">
        <f t="shared" si="7"/>
        <v>4272.5411031873346</v>
      </c>
    </row>
    <row r="83" spans="1:7" x14ac:dyDescent="0.25">
      <c r="A83" s="66">
        <f t="shared" si="4"/>
        <v>46357</v>
      </c>
      <c r="B83" s="67">
        <v>67</v>
      </c>
      <c r="C83" s="63">
        <f t="shared" si="6"/>
        <v>4272.5411031873346</v>
      </c>
      <c r="D83" s="120">
        <f t="shared" ref="D83:D107" si="9">ROUND(C83*$E$13/12,4)</f>
        <v>11.749499999999999</v>
      </c>
      <c r="E83" s="120">
        <f t="shared" ref="E83:E107" si="10">PPMT($E$13/12,B83-1,$E$7,-$C$18,$E$12,0)</f>
        <v>55.883609076509153</v>
      </c>
      <c r="F83" s="120">
        <f t="shared" si="8"/>
        <v>67.633109076509157</v>
      </c>
      <c r="G83" s="68">
        <f t="shared" si="7"/>
        <v>4216.6574941108256</v>
      </c>
    </row>
    <row r="84" spans="1:7" x14ac:dyDescent="0.25">
      <c r="A84" s="66">
        <f t="shared" ref="A84:A107" si="11">EDATE(A83,1)</f>
        <v>46388</v>
      </c>
      <c r="B84" s="67">
        <v>68</v>
      </c>
      <c r="C84" s="63">
        <f t="shared" si="6"/>
        <v>4216.6574941108256</v>
      </c>
      <c r="D84" s="120">
        <f t="shared" si="9"/>
        <v>11.595800000000001</v>
      </c>
      <c r="E84" s="120">
        <f t="shared" si="10"/>
        <v>56.03728900146956</v>
      </c>
      <c r="F84" s="120">
        <f t="shared" si="8"/>
        <v>67.633089001469557</v>
      </c>
      <c r="G84" s="68">
        <f t="shared" si="7"/>
        <v>4160.620205109356</v>
      </c>
    </row>
    <row r="85" spans="1:7" x14ac:dyDescent="0.25">
      <c r="A85" s="66">
        <f t="shared" si="11"/>
        <v>46419</v>
      </c>
      <c r="B85" s="67">
        <v>69</v>
      </c>
      <c r="C85" s="63">
        <f t="shared" si="6"/>
        <v>4160.620205109356</v>
      </c>
      <c r="D85" s="120">
        <f t="shared" si="9"/>
        <v>11.441700000000001</v>
      </c>
      <c r="E85" s="120">
        <f t="shared" si="10"/>
        <v>56.191391546223599</v>
      </c>
      <c r="F85" s="120">
        <f t="shared" si="8"/>
        <v>67.633091546223596</v>
      </c>
      <c r="G85" s="68">
        <f t="shared" si="7"/>
        <v>4104.4288135631323</v>
      </c>
    </row>
    <row r="86" spans="1:7" x14ac:dyDescent="0.25">
      <c r="A86" s="66">
        <f t="shared" si="11"/>
        <v>46447</v>
      </c>
      <c r="B86" s="67">
        <v>70</v>
      </c>
      <c r="C86" s="63">
        <f t="shared" si="6"/>
        <v>4104.4288135631323</v>
      </c>
      <c r="D86" s="120">
        <f t="shared" si="9"/>
        <v>11.2872</v>
      </c>
      <c r="E86" s="120">
        <f t="shared" si="10"/>
        <v>56.345917872975704</v>
      </c>
      <c r="F86" s="120">
        <f t="shared" si="8"/>
        <v>67.633117872975703</v>
      </c>
      <c r="G86" s="68">
        <f t="shared" si="7"/>
        <v>4048.0828956901564</v>
      </c>
    </row>
    <row r="87" spans="1:7" x14ac:dyDescent="0.25">
      <c r="A87" s="66">
        <f t="shared" si="11"/>
        <v>46478</v>
      </c>
      <c r="B87" s="67">
        <v>71</v>
      </c>
      <c r="C87" s="63">
        <f t="shared" si="6"/>
        <v>4048.0828956901564</v>
      </c>
      <c r="D87" s="120">
        <f t="shared" si="9"/>
        <v>11.132199999999999</v>
      </c>
      <c r="E87" s="120">
        <f t="shared" si="10"/>
        <v>56.500869147126402</v>
      </c>
      <c r="F87" s="120">
        <f t="shared" si="8"/>
        <v>67.633069147126406</v>
      </c>
      <c r="G87" s="68">
        <f t="shared" si="7"/>
        <v>3991.5820265430302</v>
      </c>
    </row>
    <row r="88" spans="1:7" x14ac:dyDescent="0.25">
      <c r="A88" s="66">
        <f t="shared" si="11"/>
        <v>46508</v>
      </c>
      <c r="B88" s="67">
        <v>72</v>
      </c>
      <c r="C88" s="63">
        <f t="shared" si="6"/>
        <v>3991.5820265430302</v>
      </c>
      <c r="D88" s="120">
        <f t="shared" si="9"/>
        <v>10.976900000000001</v>
      </c>
      <c r="E88" s="120">
        <f t="shared" si="10"/>
        <v>56.656246537281</v>
      </c>
      <c r="F88" s="120">
        <f t="shared" si="8"/>
        <v>67.633146537280993</v>
      </c>
      <c r="G88" s="68">
        <f t="shared" si="7"/>
        <v>3934.9257800057494</v>
      </c>
    </row>
    <row r="89" spans="1:7" x14ac:dyDescent="0.25">
      <c r="A89" s="66">
        <f t="shared" si="11"/>
        <v>46539</v>
      </c>
      <c r="B89" s="67">
        <v>73</v>
      </c>
      <c r="C89" s="63">
        <f t="shared" si="6"/>
        <v>3934.9257800057494</v>
      </c>
      <c r="D89" s="120">
        <f t="shared" si="9"/>
        <v>10.821</v>
      </c>
      <c r="E89" s="120">
        <f t="shared" si="10"/>
        <v>56.812051215258506</v>
      </c>
      <c r="F89" s="120">
        <f t="shared" si="8"/>
        <v>67.633051215258504</v>
      </c>
      <c r="G89" s="68">
        <f t="shared" si="7"/>
        <v>3878.1137287904908</v>
      </c>
    </row>
    <row r="90" spans="1:7" x14ac:dyDescent="0.25">
      <c r="A90" s="66">
        <f t="shared" si="11"/>
        <v>46569</v>
      </c>
      <c r="B90" s="67">
        <v>74</v>
      </c>
      <c r="C90" s="63">
        <f t="shared" si="6"/>
        <v>3878.1137287904908</v>
      </c>
      <c r="D90" s="120">
        <f t="shared" si="9"/>
        <v>10.6648</v>
      </c>
      <c r="E90" s="120">
        <f t="shared" si="10"/>
        <v>56.968284356100476</v>
      </c>
      <c r="F90" s="120">
        <f t="shared" si="8"/>
        <v>67.633084356100483</v>
      </c>
      <c r="G90" s="68">
        <f t="shared" si="7"/>
        <v>3821.1454444343904</v>
      </c>
    </row>
    <row r="91" spans="1:7" x14ac:dyDescent="0.25">
      <c r="A91" s="66">
        <f t="shared" si="11"/>
        <v>46600</v>
      </c>
      <c r="B91" s="67">
        <v>75</v>
      </c>
      <c r="C91" s="63">
        <f t="shared" si="6"/>
        <v>3821.1454444343904</v>
      </c>
      <c r="D91" s="120">
        <f t="shared" si="9"/>
        <v>10.508100000000001</v>
      </c>
      <c r="E91" s="120">
        <f t="shared" si="10"/>
        <v>57.124947138079754</v>
      </c>
      <c r="F91" s="120">
        <f t="shared" si="8"/>
        <v>67.63304713807976</v>
      </c>
      <c r="G91" s="68">
        <f t="shared" si="7"/>
        <v>3764.0204972963106</v>
      </c>
    </row>
    <row r="92" spans="1:7" x14ac:dyDescent="0.25">
      <c r="A92" s="66">
        <f t="shared" si="11"/>
        <v>46631</v>
      </c>
      <c r="B92" s="67">
        <v>76</v>
      </c>
      <c r="C92" s="63">
        <f t="shared" si="6"/>
        <v>3764.0204972963106</v>
      </c>
      <c r="D92" s="120">
        <f t="shared" si="9"/>
        <v>10.351100000000001</v>
      </c>
      <c r="E92" s="120">
        <f t="shared" si="10"/>
        <v>57.282040742709476</v>
      </c>
      <c r="F92" s="120">
        <f t="shared" si="8"/>
        <v>67.633140742709472</v>
      </c>
      <c r="G92" s="68">
        <f t="shared" si="7"/>
        <v>3706.7384565536013</v>
      </c>
    </row>
    <row r="93" spans="1:7" x14ac:dyDescent="0.25">
      <c r="A93" s="66">
        <f t="shared" si="11"/>
        <v>46661</v>
      </c>
      <c r="B93" s="67">
        <v>77</v>
      </c>
      <c r="C93" s="63">
        <f t="shared" si="6"/>
        <v>3706.7384565536013</v>
      </c>
      <c r="D93" s="120">
        <f t="shared" si="9"/>
        <v>10.1935</v>
      </c>
      <c r="E93" s="120">
        <f t="shared" si="10"/>
        <v>57.439566354751918</v>
      </c>
      <c r="F93" s="120">
        <f t="shared" si="8"/>
        <v>67.633066354751918</v>
      </c>
      <c r="G93" s="68">
        <f t="shared" si="7"/>
        <v>3649.2988901988492</v>
      </c>
    </row>
    <row r="94" spans="1:7" x14ac:dyDescent="0.25">
      <c r="A94" s="66">
        <f t="shared" si="11"/>
        <v>46692</v>
      </c>
      <c r="B94" s="67">
        <v>78</v>
      </c>
      <c r="C94" s="63">
        <f t="shared" si="6"/>
        <v>3649.2988901988492</v>
      </c>
      <c r="D94" s="120">
        <f t="shared" si="9"/>
        <v>10.035600000000001</v>
      </c>
      <c r="E94" s="120">
        <f t="shared" si="10"/>
        <v>57.597525162227491</v>
      </c>
      <c r="F94" s="120">
        <f t="shared" si="8"/>
        <v>67.633125162227486</v>
      </c>
      <c r="G94" s="68">
        <f t="shared" si="7"/>
        <v>3591.7013650366216</v>
      </c>
    </row>
    <row r="95" spans="1:7" x14ac:dyDescent="0.25">
      <c r="A95" s="66">
        <f t="shared" si="11"/>
        <v>46722</v>
      </c>
      <c r="B95" s="67">
        <v>79</v>
      </c>
      <c r="C95" s="63">
        <f t="shared" si="6"/>
        <v>3591.7013650366216</v>
      </c>
      <c r="D95" s="120">
        <f t="shared" si="9"/>
        <v>9.8772000000000002</v>
      </c>
      <c r="E95" s="120">
        <f t="shared" si="10"/>
        <v>57.755918356423614</v>
      </c>
      <c r="F95" s="120">
        <f t="shared" si="8"/>
        <v>67.633118356423608</v>
      </c>
      <c r="G95" s="68">
        <f t="shared" si="7"/>
        <v>3533.9454466801981</v>
      </c>
    </row>
    <row r="96" spans="1:7" x14ac:dyDescent="0.25">
      <c r="A96" s="66">
        <f t="shared" si="11"/>
        <v>46753</v>
      </c>
      <c r="B96" s="67">
        <v>80</v>
      </c>
      <c r="C96" s="63">
        <f t="shared" si="6"/>
        <v>3533.9454466801981</v>
      </c>
      <c r="D96" s="120">
        <f t="shared" si="9"/>
        <v>9.7182999999999993</v>
      </c>
      <c r="E96" s="120">
        <f t="shared" si="10"/>
        <v>57.914747131903773</v>
      </c>
      <c r="F96" s="120">
        <f t="shared" si="8"/>
        <v>67.633047131903766</v>
      </c>
      <c r="G96" s="68">
        <f t="shared" si="7"/>
        <v>3476.0306995482943</v>
      </c>
    </row>
    <row r="97" spans="1:7" x14ac:dyDescent="0.25">
      <c r="A97" s="66">
        <f t="shared" si="11"/>
        <v>46784</v>
      </c>
      <c r="B97" s="67">
        <v>81</v>
      </c>
      <c r="C97" s="63">
        <f t="shared" si="6"/>
        <v>3476.0306995482943</v>
      </c>
      <c r="D97" s="120">
        <f t="shared" si="9"/>
        <v>9.5591000000000008</v>
      </c>
      <c r="E97" s="120">
        <f t="shared" si="10"/>
        <v>58.074012686516525</v>
      </c>
      <c r="F97" s="120">
        <f t="shared" si="8"/>
        <v>67.633112686516526</v>
      </c>
      <c r="G97" s="68">
        <f t="shared" si="7"/>
        <v>3417.9566868617776</v>
      </c>
    </row>
    <row r="98" spans="1:7" x14ac:dyDescent="0.25">
      <c r="A98" s="66">
        <f t="shared" si="11"/>
        <v>46813</v>
      </c>
      <c r="B98" s="67">
        <v>82</v>
      </c>
      <c r="C98" s="63">
        <f t="shared" si="6"/>
        <v>3417.9566868617776</v>
      </c>
      <c r="D98" s="120">
        <f t="shared" si="9"/>
        <v>9.3994</v>
      </c>
      <c r="E98" s="120">
        <f t="shared" si="10"/>
        <v>58.233716221404435</v>
      </c>
      <c r="F98" s="120">
        <f t="shared" si="8"/>
        <v>67.633116221404435</v>
      </c>
      <c r="G98" s="68">
        <f t="shared" si="7"/>
        <v>3359.7229706403732</v>
      </c>
    </row>
    <row r="99" spans="1:7" x14ac:dyDescent="0.25">
      <c r="A99" s="66">
        <f t="shared" si="11"/>
        <v>46844</v>
      </c>
      <c r="B99" s="67">
        <v>83</v>
      </c>
      <c r="C99" s="63">
        <f t="shared" si="6"/>
        <v>3359.7229706403732</v>
      </c>
      <c r="D99" s="120">
        <f t="shared" si="9"/>
        <v>9.2392000000000003</v>
      </c>
      <c r="E99" s="120">
        <f t="shared" si="10"/>
        <v>58.393858941013299</v>
      </c>
      <c r="F99" s="120">
        <f t="shared" si="8"/>
        <v>67.633058941013303</v>
      </c>
      <c r="G99" s="68">
        <f t="shared" si="7"/>
        <v>3301.3291116993601</v>
      </c>
    </row>
    <row r="100" spans="1:7" x14ac:dyDescent="0.25">
      <c r="A100" s="66">
        <f t="shared" si="11"/>
        <v>46874</v>
      </c>
      <c r="B100" s="67">
        <v>84</v>
      </c>
      <c r="C100" s="63">
        <f t="shared" si="6"/>
        <v>3301.3291116993601</v>
      </c>
      <c r="D100" s="120">
        <f t="shared" si="9"/>
        <v>9.0786999999999995</v>
      </c>
      <c r="E100" s="120">
        <f t="shared" si="10"/>
        <v>58.554442053101091</v>
      </c>
      <c r="F100" s="120">
        <f t="shared" si="8"/>
        <v>67.633142053101096</v>
      </c>
      <c r="G100" s="68">
        <f t="shared" si="7"/>
        <v>3242.7746696462591</v>
      </c>
    </row>
    <row r="101" spans="1:7" x14ac:dyDescent="0.25">
      <c r="A101" s="66">
        <f t="shared" si="11"/>
        <v>46905</v>
      </c>
      <c r="B101" s="67">
        <v>85</v>
      </c>
      <c r="C101" s="63">
        <f t="shared" ref="C101:C106" si="12">G100</f>
        <v>3242.7746696462591</v>
      </c>
      <c r="D101" s="120">
        <f t="shared" si="9"/>
        <v>8.9176000000000002</v>
      </c>
      <c r="E101" s="120">
        <f t="shared" si="10"/>
        <v>58.715466768747113</v>
      </c>
      <c r="F101" s="120">
        <f t="shared" si="8"/>
        <v>67.633066768747113</v>
      </c>
      <c r="G101" s="68">
        <f t="shared" ref="G101:G106" si="13">C101-E101</f>
        <v>3184.0592028775118</v>
      </c>
    </row>
    <row r="102" spans="1:7" x14ac:dyDescent="0.25">
      <c r="A102" s="66">
        <f t="shared" si="11"/>
        <v>46935</v>
      </c>
      <c r="B102" s="67">
        <v>86</v>
      </c>
      <c r="C102" s="63">
        <f t="shared" si="12"/>
        <v>3184.0592028775118</v>
      </c>
      <c r="D102" s="120">
        <f t="shared" si="9"/>
        <v>8.7561999999999998</v>
      </c>
      <c r="E102" s="120">
        <f t="shared" si="10"/>
        <v>58.876934302361171</v>
      </c>
      <c r="F102" s="120">
        <f t="shared" si="8"/>
        <v>67.633134302361171</v>
      </c>
      <c r="G102" s="68">
        <f t="shared" si="13"/>
        <v>3125.1822685751508</v>
      </c>
    </row>
    <row r="103" spans="1:7" x14ac:dyDescent="0.25">
      <c r="A103" s="66">
        <f t="shared" si="11"/>
        <v>46966</v>
      </c>
      <c r="B103" s="67">
        <v>87</v>
      </c>
      <c r="C103" s="63">
        <f t="shared" si="12"/>
        <v>3125.1822685751508</v>
      </c>
      <c r="D103" s="120">
        <f t="shared" si="9"/>
        <v>8.5943000000000005</v>
      </c>
      <c r="E103" s="120">
        <f t="shared" si="10"/>
        <v>59.038845871692665</v>
      </c>
      <c r="F103" s="120">
        <f t="shared" si="8"/>
        <v>67.633145871692662</v>
      </c>
      <c r="G103" s="68">
        <f t="shared" si="13"/>
        <v>3066.1434227034583</v>
      </c>
    </row>
    <row r="104" spans="1:7" x14ac:dyDescent="0.25">
      <c r="A104" s="66">
        <f t="shared" si="11"/>
        <v>46997</v>
      </c>
      <c r="B104" s="67">
        <v>88</v>
      </c>
      <c r="C104" s="63">
        <f t="shared" si="12"/>
        <v>3066.1434227034583</v>
      </c>
      <c r="D104" s="120">
        <f t="shared" si="9"/>
        <v>8.4319000000000006</v>
      </c>
      <c r="E104" s="120">
        <f t="shared" si="10"/>
        <v>59.201202697839818</v>
      </c>
      <c r="F104" s="120">
        <f t="shared" si="8"/>
        <v>67.633102697839817</v>
      </c>
      <c r="G104" s="68">
        <f t="shared" si="13"/>
        <v>3006.9422200056183</v>
      </c>
    </row>
    <row r="105" spans="1:7" x14ac:dyDescent="0.25">
      <c r="A105" s="66">
        <f t="shared" si="11"/>
        <v>47027</v>
      </c>
      <c r="B105" s="67">
        <v>89</v>
      </c>
      <c r="C105" s="63">
        <f t="shared" si="12"/>
        <v>3006.9422200056183</v>
      </c>
      <c r="D105" s="120">
        <f t="shared" si="9"/>
        <v>8.2690999999999999</v>
      </c>
      <c r="E105" s="120">
        <f t="shared" si="10"/>
        <v>59.364006005258872</v>
      </c>
      <c r="F105" s="120">
        <f t="shared" si="8"/>
        <v>67.633106005258867</v>
      </c>
      <c r="G105" s="68">
        <f t="shared" si="13"/>
        <v>2947.5782140003594</v>
      </c>
    </row>
    <row r="106" spans="1:7" x14ac:dyDescent="0.25">
      <c r="A106" s="66">
        <f t="shared" si="11"/>
        <v>47058</v>
      </c>
      <c r="B106" s="67">
        <v>90</v>
      </c>
      <c r="C106" s="63">
        <f t="shared" si="12"/>
        <v>2947.5782140003594</v>
      </c>
      <c r="D106" s="120">
        <f t="shared" si="9"/>
        <v>8.1058000000000003</v>
      </c>
      <c r="E106" s="120">
        <f t="shared" si="10"/>
        <v>59.527257021773337</v>
      </c>
      <c r="F106" s="120">
        <f t="shared" si="8"/>
        <v>67.63305702177334</v>
      </c>
      <c r="G106" s="68">
        <f t="shared" si="13"/>
        <v>2888.0509569785859</v>
      </c>
    </row>
    <row r="107" spans="1:7" x14ac:dyDescent="0.25">
      <c r="A107" s="66">
        <f t="shared" si="11"/>
        <v>47088</v>
      </c>
      <c r="B107" s="67">
        <v>91</v>
      </c>
      <c r="C107" s="63">
        <f t="shared" ref="C107" si="14">G106</f>
        <v>2888.0509569785859</v>
      </c>
      <c r="D107" s="120">
        <f t="shared" si="9"/>
        <v>7.9420999999999999</v>
      </c>
      <c r="E107" s="120">
        <f t="shared" si="10"/>
        <v>59.690956978583216</v>
      </c>
      <c r="F107" s="120">
        <f t="shared" si="8"/>
        <v>67.633056978583213</v>
      </c>
      <c r="G107" s="68">
        <f t="shared" ref="G107" si="15">C107-E107</f>
        <v>2828.3600000000029</v>
      </c>
    </row>
    <row r="108" spans="1:7" x14ac:dyDescent="0.25">
      <c r="A108" s="66"/>
      <c r="B108" s="67"/>
      <c r="C108" s="63"/>
      <c r="D108" s="68"/>
      <c r="E108" s="68"/>
      <c r="F108" s="68"/>
      <c r="G108" s="68"/>
    </row>
    <row r="109" spans="1:7" x14ac:dyDescent="0.25">
      <c r="A109" s="66"/>
      <c r="B109" s="67"/>
      <c r="C109" s="63"/>
      <c r="D109" s="68"/>
      <c r="E109" s="68"/>
      <c r="F109" s="68"/>
      <c r="G109" s="68"/>
    </row>
    <row r="110" spans="1:7" x14ac:dyDescent="0.25">
      <c r="A110" s="66"/>
      <c r="B110" s="67"/>
      <c r="C110" s="63"/>
      <c r="D110" s="68"/>
      <c r="E110" s="68"/>
      <c r="F110" s="68"/>
      <c r="G110" s="68"/>
    </row>
    <row r="111" spans="1:7" x14ac:dyDescent="0.25">
      <c r="A111" s="66"/>
      <c r="B111" s="67"/>
      <c r="C111" s="63"/>
      <c r="D111" s="68"/>
      <c r="E111" s="68"/>
      <c r="F111" s="68"/>
      <c r="G111" s="68"/>
    </row>
    <row r="112" spans="1:7" x14ac:dyDescent="0.25">
      <c r="A112" s="66"/>
      <c r="B112" s="67"/>
      <c r="C112" s="63"/>
      <c r="D112" s="68"/>
      <c r="E112" s="68"/>
      <c r="F112" s="68"/>
      <c r="G112" s="68"/>
    </row>
    <row r="113" spans="1:7" x14ac:dyDescent="0.25">
      <c r="A113" s="66"/>
      <c r="B113" s="67"/>
      <c r="C113" s="63"/>
      <c r="D113" s="68"/>
      <c r="E113" s="68"/>
      <c r="F113" s="68"/>
      <c r="G113" s="68"/>
    </row>
    <row r="114" spans="1:7" x14ac:dyDescent="0.25">
      <c r="A114" s="66"/>
      <c r="B114" s="67"/>
      <c r="C114" s="63"/>
      <c r="D114" s="68"/>
      <c r="E114" s="68"/>
      <c r="F114" s="68"/>
      <c r="G114" s="68"/>
    </row>
    <row r="115" spans="1:7" x14ac:dyDescent="0.25">
      <c r="A115" s="66"/>
      <c r="B115" s="67"/>
      <c r="C115" s="63"/>
      <c r="D115" s="68"/>
      <c r="E115" s="68"/>
      <c r="F115" s="68"/>
      <c r="G115" s="68"/>
    </row>
    <row r="116" spans="1:7" x14ac:dyDescent="0.25">
      <c r="A116" s="66"/>
      <c r="B116" s="67"/>
      <c r="C116" s="63"/>
      <c r="D116" s="68"/>
      <c r="E116" s="68"/>
      <c r="F116" s="68"/>
      <c r="G116" s="68"/>
    </row>
    <row r="117" spans="1:7" x14ac:dyDescent="0.25">
      <c r="A117" s="66"/>
      <c r="B117" s="67"/>
      <c r="C117" s="63"/>
      <c r="D117" s="68"/>
      <c r="E117" s="68"/>
      <c r="F117" s="68"/>
      <c r="G117" s="68"/>
    </row>
    <row r="118" spans="1:7" x14ac:dyDescent="0.25">
      <c r="A118" s="66"/>
      <c r="B118" s="67"/>
      <c r="C118" s="63"/>
      <c r="D118" s="68"/>
      <c r="E118" s="68"/>
      <c r="F118" s="68"/>
      <c r="G118" s="68"/>
    </row>
    <row r="119" spans="1:7" x14ac:dyDescent="0.25">
      <c r="A119" s="66"/>
      <c r="B119" s="67"/>
      <c r="C119" s="63"/>
      <c r="D119" s="68"/>
      <c r="E119" s="68"/>
      <c r="F119" s="68"/>
      <c r="G119" s="68"/>
    </row>
    <row r="120" spans="1:7" x14ac:dyDescent="0.25">
      <c r="A120" s="66"/>
      <c r="B120" s="67"/>
      <c r="C120" s="63"/>
      <c r="D120" s="68"/>
      <c r="E120" s="68"/>
      <c r="F120" s="68"/>
      <c r="G120" s="68"/>
    </row>
    <row r="121" spans="1:7" x14ac:dyDescent="0.25">
      <c r="A121" s="66"/>
      <c r="B121" s="67"/>
      <c r="C121" s="63"/>
      <c r="D121" s="68"/>
      <c r="E121" s="68"/>
      <c r="F121" s="68"/>
      <c r="G121" s="68"/>
    </row>
    <row r="122" spans="1:7" x14ac:dyDescent="0.25">
      <c r="A122" s="66"/>
      <c r="B122" s="67"/>
      <c r="C122" s="63"/>
      <c r="D122" s="68"/>
      <c r="E122" s="68"/>
      <c r="F122" s="68"/>
      <c r="G122" s="68"/>
    </row>
    <row r="123" spans="1:7" x14ac:dyDescent="0.25">
      <c r="A123" s="66"/>
      <c r="B123" s="67"/>
      <c r="C123" s="63"/>
      <c r="D123" s="68"/>
      <c r="E123" s="68"/>
      <c r="F123" s="68"/>
      <c r="G123" s="68"/>
    </row>
    <row r="124" spans="1:7" x14ac:dyDescent="0.25">
      <c r="A124" s="66"/>
      <c r="B124" s="67"/>
      <c r="C124" s="63"/>
      <c r="D124" s="68"/>
      <c r="E124" s="68"/>
      <c r="F124" s="68"/>
      <c r="G124" s="68"/>
    </row>
    <row r="125" spans="1:7" x14ac:dyDescent="0.25">
      <c r="A125" s="66"/>
      <c r="B125" s="67"/>
      <c r="C125" s="63"/>
      <c r="D125" s="68"/>
      <c r="E125" s="68"/>
      <c r="F125" s="68"/>
      <c r="G125" s="68"/>
    </row>
    <row r="126" spans="1:7" x14ac:dyDescent="0.25">
      <c r="A126" s="66"/>
      <c r="B126" s="67"/>
      <c r="C126" s="63"/>
      <c r="D126" s="68"/>
      <c r="E126" s="68"/>
      <c r="F126" s="68"/>
      <c r="G126" s="68"/>
    </row>
    <row r="127" spans="1:7" x14ac:dyDescent="0.25">
      <c r="A127" s="66"/>
      <c r="B127" s="67"/>
      <c r="C127" s="63"/>
      <c r="D127" s="68"/>
      <c r="E127" s="68"/>
      <c r="F127" s="68"/>
      <c r="G127" s="68"/>
    </row>
    <row r="128" spans="1:7" x14ac:dyDescent="0.25">
      <c r="A128" s="66"/>
      <c r="B128" s="67"/>
      <c r="C128" s="63"/>
      <c r="D128" s="68"/>
      <c r="E128" s="68"/>
      <c r="F128" s="68"/>
      <c r="G128" s="68"/>
    </row>
    <row r="129" spans="1:7" x14ac:dyDescent="0.25">
      <c r="A129" s="66"/>
      <c r="B129" s="67"/>
      <c r="C129" s="63"/>
      <c r="D129" s="68"/>
      <c r="E129" s="68"/>
      <c r="F129" s="68"/>
      <c r="G129" s="68"/>
    </row>
    <row r="130" spans="1:7" x14ac:dyDescent="0.25">
      <c r="A130" s="66"/>
      <c r="B130" s="67"/>
      <c r="C130" s="63"/>
      <c r="D130" s="68"/>
      <c r="E130" s="68"/>
      <c r="F130" s="68"/>
      <c r="G130" s="68"/>
    </row>
    <row r="131" spans="1:7" x14ac:dyDescent="0.25">
      <c r="A131" s="66"/>
      <c r="B131" s="67"/>
      <c r="C131" s="63"/>
      <c r="D131" s="68"/>
      <c r="E131" s="68"/>
      <c r="F131" s="68"/>
      <c r="G131" s="68"/>
    </row>
    <row r="132" spans="1:7" x14ac:dyDescent="0.25">
      <c r="A132" s="66"/>
      <c r="B132" s="67"/>
      <c r="C132" s="63"/>
      <c r="D132" s="68"/>
      <c r="E132" s="68"/>
      <c r="F132" s="68"/>
      <c r="G132" s="68"/>
    </row>
    <row r="133" spans="1:7" x14ac:dyDescent="0.25">
      <c r="A133" s="66"/>
      <c r="B133" s="67"/>
      <c r="C133" s="63"/>
      <c r="D133" s="68"/>
      <c r="E133" s="68"/>
      <c r="F133" s="68"/>
      <c r="G133" s="68"/>
    </row>
    <row r="134" spans="1:7" x14ac:dyDescent="0.25">
      <c r="A134" s="66"/>
      <c r="B134" s="67"/>
      <c r="C134" s="63"/>
      <c r="D134" s="68"/>
      <c r="E134" s="68"/>
      <c r="F134" s="68"/>
      <c r="G134" s="68"/>
    </row>
    <row r="135" spans="1:7" x14ac:dyDescent="0.25">
      <c r="A135" s="66"/>
      <c r="B135" s="67"/>
      <c r="C135" s="63"/>
      <c r="D135" s="68"/>
      <c r="E135" s="68"/>
      <c r="F135" s="68"/>
      <c r="G135" s="68"/>
    </row>
    <row r="136" spans="1:7" x14ac:dyDescent="0.25">
      <c r="A136" s="66"/>
      <c r="B136" s="67"/>
      <c r="C136" s="63"/>
      <c r="D136" s="68"/>
      <c r="E136" s="68"/>
      <c r="F136" s="68"/>
      <c r="G136" s="6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8"/>
  <sheetViews>
    <sheetView showOutlineSymbols="0" workbookViewId="0"/>
  </sheetViews>
  <sheetFormatPr defaultColWidth="9.140625" defaultRowHeight="15" x14ac:dyDescent="0.25"/>
  <cols>
    <col min="1" max="1" width="9.140625" style="64" customWidth="1"/>
    <col min="2" max="2" width="7.85546875" style="64" customWidth="1"/>
    <col min="3" max="3" width="14.85546875" style="64" customWidth="1"/>
    <col min="4" max="4" width="14.140625" style="64" customWidth="1"/>
    <col min="5" max="7" width="14.85546875" style="64" customWidth="1"/>
    <col min="8" max="10" width="9.140625" style="64"/>
    <col min="11" max="11" width="11" style="64" customWidth="1"/>
    <col min="12" max="16384" width="9.140625" style="64"/>
  </cols>
  <sheetData>
    <row r="1" spans="1:16" x14ac:dyDescent="0.25">
      <c r="A1" s="59"/>
      <c r="B1" s="59"/>
      <c r="C1" s="59"/>
      <c r="D1" s="59"/>
      <c r="E1" s="59"/>
      <c r="F1" s="59"/>
      <c r="G1" s="60"/>
    </row>
    <row r="2" spans="1:16" x14ac:dyDescent="0.25">
      <c r="A2" s="59"/>
      <c r="B2" s="59"/>
      <c r="C2" s="59"/>
      <c r="D2" s="59"/>
      <c r="E2" s="59"/>
      <c r="F2" s="61"/>
      <c r="G2" s="62"/>
    </row>
    <row r="3" spans="1:16" x14ac:dyDescent="0.25">
      <c r="A3" s="59"/>
      <c r="B3" s="59"/>
      <c r="C3" s="59"/>
      <c r="D3" s="59"/>
      <c r="E3" s="59"/>
      <c r="F3" s="61"/>
      <c r="G3" s="62"/>
      <c r="K3" s="73" t="s">
        <v>1</v>
      </c>
      <c r="L3" s="73" t="s">
        <v>55</v>
      </c>
      <c r="M3" s="74"/>
    </row>
    <row r="4" spans="1:16" ht="18.75" x14ac:dyDescent="0.3">
      <c r="A4" s="86"/>
      <c r="B4" s="87" t="s">
        <v>56</v>
      </c>
      <c r="C4" s="86"/>
      <c r="D4" s="86"/>
      <c r="E4" s="61"/>
      <c r="F4" s="88"/>
      <c r="G4" s="86"/>
      <c r="H4" s="89"/>
      <c r="I4" s="89"/>
      <c r="J4" s="89"/>
      <c r="K4" s="90" t="s">
        <v>57</v>
      </c>
      <c r="L4" s="91">
        <v>191</v>
      </c>
      <c r="M4" s="92">
        <f>L4/$L$9</f>
        <v>4.0791047326157528E-2</v>
      </c>
      <c r="N4" s="93"/>
      <c r="O4" s="76"/>
    </row>
    <row r="5" spans="1:16" x14ac:dyDescent="0.25">
      <c r="A5" s="86"/>
      <c r="B5" s="86"/>
      <c r="C5" s="86"/>
      <c r="D5" s="86"/>
      <c r="E5" s="86"/>
      <c r="F5" s="94"/>
      <c r="G5" s="86"/>
      <c r="H5" s="89"/>
      <c r="I5" s="89"/>
      <c r="J5" s="89"/>
      <c r="K5" s="90" t="s">
        <v>58</v>
      </c>
      <c r="L5" s="91"/>
      <c r="M5" s="92">
        <f>L5/$L$9</f>
        <v>0</v>
      </c>
      <c r="N5" s="95"/>
      <c r="O5" s="76"/>
    </row>
    <row r="6" spans="1:16" x14ac:dyDescent="0.25">
      <c r="A6" s="86"/>
      <c r="B6" s="96" t="s">
        <v>59</v>
      </c>
      <c r="C6" s="97"/>
      <c r="D6" s="98"/>
      <c r="E6" s="203">
        <v>44927</v>
      </c>
      <c r="F6" s="100"/>
      <c r="G6" s="86"/>
      <c r="H6" s="89"/>
      <c r="I6" s="89"/>
      <c r="J6" s="89"/>
      <c r="K6" s="90" t="s">
        <v>60</v>
      </c>
      <c r="L6" s="91"/>
      <c r="M6" s="92">
        <f>L6/$L$9</f>
        <v>0</v>
      </c>
      <c r="N6" s="101"/>
      <c r="O6" s="69"/>
    </row>
    <row r="7" spans="1:16" x14ac:dyDescent="0.25">
      <c r="A7" s="86"/>
      <c r="B7" s="102" t="s">
        <v>61</v>
      </c>
      <c r="C7" s="61"/>
      <c r="D7" s="89"/>
      <c r="E7" s="85">
        <v>72</v>
      </c>
      <c r="F7" s="103" t="s">
        <v>62</v>
      </c>
      <c r="G7" s="86"/>
      <c r="H7" s="89"/>
      <c r="I7" s="89"/>
      <c r="J7" s="89"/>
      <c r="K7" s="90" t="s">
        <v>63</v>
      </c>
      <c r="L7" s="91"/>
      <c r="M7" s="92">
        <f>L7/$L$9</f>
        <v>0</v>
      </c>
      <c r="N7" s="104"/>
      <c r="O7" s="71"/>
    </row>
    <row r="8" spans="1:16" x14ac:dyDescent="0.25">
      <c r="A8" s="86"/>
      <c r="B8" s="102" t="s">
        <v>64</v>
      </c>
      <c r="C8" s="61"/>
      <c r="D8" s="105">
        <f>E6-1</f>
        <v>44926</v>
      </c>
      <c r="E8" s="158">
        <v>825988.27000000048</v>
      </c>
      <c r="F8" s="103" t="s">
        <v>65</v>
      </c>
      <c r="G8" s="86"/>
      <c r="H8" s="89"/>
      <c r="I8" s="89"/>
      <c r="J8" s="89"/>
      <c r="K8" s="90" t="s">
        <v>66</v>
      </c>
      <c r="L8" s="91"/>
      <c r="M8" s="92">
        <f>L8/$L$9</f>
        <v>0</v>
      </c>
      <c r="N8" s="104"/>
      <c r="O8" s="71"/>
    </row>
    <row r="9" spans="1:16" x14ac:dyDescent="0.25">
      <c r="A9" s="86"/>
      <c r="B9" s="102" t="s">
        <v>64</v>
      </c>
      <c r="C9" s="61"/>
      <c r="D9" s="105">
        <f>EOMONTH(D8,E7)</f>
        <v>47118</v>
      </c>
      <c r="E9" s="158">
        <v>339651.31000000058</v>
      </c>
      <c r="F9" s="103" t="s">
        <v>65</v>
      </c>
      <c r="G9" s="86"/>
      <c r="H9" s="89"/>
      <c r="I9" s="89"/>
      <c r="J9" s="89"/>
      <c r="K9" s="107" t="s">
        <v>67</v>
      </c>
      <c r="L9" s="108">
        <v>4682.3999999999996</v>
      </c>
      <c r="M9" s="107"/>
      <c r="N9" s="104"/>
      <c r="O9" s="71"/>
    </row>
    <row r="10" spans="1:16" x14ac:dyDescent="0.25">
      <c r="A10" s="86"/>
      <c r="B10" s="102" t="s">
        <v>68</v>
      </c>
      <c r="C10" s="61"/>
      <c r="D10" s="89"/>
      <c r="E10" s="109">
        <f>M4</f>
        <v>4.0791047326157528E-2</v>
      </c>
      <c r="F10" s="103"/>
      <c r="G10" s="86"/>
      <c r="H10" s="89"/>
      <c r="I10" s="89"/>
      <c r="J10" s="89"/>
      <c r="K10" s="89"/>
      <c r="L10" s="89"/>
      <c r="M10" s="110"/>
      <c r="N10" s="110"/>
      <c r="O10" s="72"/>
    </row>
    <row r="11" spans="1:16" x14ac:dyDescent="0.25">
      <c r="A11" s="86"/>
      <c r="B11" s="102" t="s">
        <v>69</v>
      </c>
      <c r="C11" s="61"/>
      <c r="D11" s="89"/>
      <c r="E11" s="111">
        <f>ROUND(E8*E10,2)</f>
        <v>33692.93</v>
      </c>
      <c r="F11" s="103" t="s">
        <v>65</v>
      </c>
      <c r="G11" s="86"/>
      <c r="H11" s="89"/>
      <c r="I11" s="89"/>
      <c r="J11" s="89"/>
      <c r="K11" s="89"/>
      <c r="L11" s="89"/>
      <c r="M11" s="110"/>
      <c r="N11" s="110"/>
      <c r="O11" s="72"/>
    </row>
    <row r="12" spans="1:16" x14ac:dyDescent="0.25">
      <c r="A12" s="86"/>
      <c r="B12" s="102" t="s">
        <v>70</v>
      </c>
      <c r="C12" s="61"/>
      <c r="D12" s="89"/>
      <c r="E12" s="111">
        <f>ROUND(E9*E10,2)</f>
        <v>13854.73</v>
      </c>
      <c r="F12" s="103" t="s">
        <v>65</v>
      </c>
      <c r="G12" s="86"/>
      <c r="H12" s="89"/>
      <c r="I12" s="89"/>
      <c r="J12" s="89"/>
      <c r="K12" s="112"/>
      <c r="L12" s="112"/>
      <c r="M12" s="104"/>
      <c r="N12" s="104"/>
      <c r="O12" s="71"/>
      <c r="P12" s="72"/>
    </row>
    <row r="13" spans="1:16" x14ac:dyDescent="0.25">
      <c r="A13" s="86"/>
      <c r="B13" s="113" t="s">
        <v>71</v>
      </c>
      <c r="C13" s="114"/>
      <c r="D13" s="115"/>
      <c r="E13" s="162">
        <v>3.3000000000000002E-2</v>
      </c>
      <c r="F13" s="116"/>
      <c r="G13" s="86"/>
      <c r="H13" s="89"/>
      <c r="I13" s="89"/>
      <c r="J13" s="89"/>
      <c r="K13" s="112"/>
      <c r="L13" s="112"/>
      <c r="M13" s="104"/>
      <c r="N13" s="104"/>
      <c r="O13" s="71"/>
      <c r="P13" s="72"/>
    </row>
    <row r="14" spans="1:16" x14ac:dyDescent="0.25">
      <c r="A14" s="86"/>
      <c r="B14" s="85"/>
      <c r="C14" s="61"/>
      <c r="D14" s="89"/>
      <c r="E14" s="117"/>
      <c r="F14" s="85"/>
      <c r="G14" s="86"/>
      <c r="H14" s="89"/>
      <c r="I14" s="89"/>
      <c r="J14" s="89"/>
      <c r="K14" s="112"/>
      <c r="L14" s="112"/>
      <c r="M14" s="104"/>
      <c r="N14" s="104"/>
      <c r="O14" s="71"/>
      <c r="P14" s="72"/>
    </row>
    <row r="15" spans="1:16" x14ac:dyDescent="0.25">
      <c r="A15" s="89"/>
      <c r="B15" s="89"/>
      <c r="C15" s="89"/>
      <c r="D15" s="89"/>
      <c r="E15" s="89"/>
      <c r="F15" s="89"/>
      <c r="G15" s="89"/>
      <c r="H15" s="89"/>
      <c r="I15" s="89"/>
      <c r="J15" s="89"/>
      <c r="K15" s="112"/>
      <c r="L15" s="112"/>
      <c r="M15" s="104"/>
      <c r="N15" s="104"/>
      <c r="O15" s="71"/>
      <c r="P15" s="72"/>
    </row>
    <row r="16" spans="1:16" ht="15.75" thickBot="1" x14ac:dyDescent="0.3">
      <c r="A16" s="118" t="s">
        <v>72</v>
      </c>
      <c r="B16" s="118" t="s">
        <v>73</v>
      </c>
      <c r="C16" s="118" t="s">
        <v>74</v>
      </c>
      <c r="D16" s="118" t="s">
        <v>75</v>
      </c>
      <c r="E16" s="118" t="s">
        <v>76</v>
      </c>
      <c r="F16" s="118" t="s">
        <v>77</v>
      </c>
      <c r="G16" s="118" t="s">
        <v>78</v>
      </c>
      <c r="H16" s="89"/>
      <c r="I16" s="89"/>
      <c r="J16" s="89"/>
      <c r="K16" s="112"/>
      <c r="L16" s="112"/>
      <c r="M16" s="104"/>
      <c r="N16" s="104"/>
      <c r="O16" s="71"/>
      <c r="P16" s="72"/>
    </row>
    <row r="17" spans="1:16" x14ac:dyDescent="0.25">
      <c r="A17" s="119">
        <f>E6</f>
        <v>44927</v>
      </c>
      <c r="B17" s="61">
        <v>1</v>
      </c>
      <c r="C17" s="94">
        <f>E11</f>
        <v>33692.93</v>
      </c>
      <c r="D17" s="120">
        <f>IPMT($E$13/12,B17,$E$7,-$E$11,$E$12,0)</f>
        <v>92.655557500000015</v>
      </c>
      <c r="E17" s="120">
        <f>PPMT($E$13/12,B17,$E$7,-$E$11,$E$12,0)</f>
        <v>249.53004933759937</v>
      </c>
      <c r="F17" s="120">
        <f>SUM(D17:E17)</f>
        <v>342.18560683759938</v>
      </c>
      <c r="G17" s="120">
        <f>C17-E17</f>
        <v>33443.399950662402</v>
      </c>
      <c r="H17" s="89"/>
      <c r="I17" s="89"/>
      <c r="J17" s="89"/>
      <c r="K17" s="112"/>
      <c r="L17" s="112"/>
      <c r="M17" s="104"/>
      <c r="N17" s="104"/>
      <c r="O17" s="71"/>
      <c r="P17" s="72"/>
    </row>
    <row r="18" spans="1:16" x14ac:dyDescent="0.25">
      <c r="A18" s="119">
        <f>EDATE(A17,1)</f>
        <v>44958</v>
      </c>
      <c r="B18" s="61">
        <v>2</v>
      </c>
      <c r="C18" s="94">
        <f>G17</f>
        <v>33443.399950662402</v>
      </c>
      <c r="D18" s="120">
        <f t="shared" ref="D18:D81" si="0">IPMT($E$13/12,B18,$E$7,-$E$11,$E$12,0)</f>
        <v>91.9693498643216</v>
      </c>
      <c r="E18" s="120">
        <f t="shared" ref="E18:E81" si="1">PPMT($E$13/12,B18,$E$7,-$E$11,$E$12,0)</f>
        <v>250.21625697327775</v>
      </c>
      <c r="F18" s="120">
        <f t="shared" ref="F18:F81" si="2">SUM(D18:E18)</f>
        <v>342.18560683759938</v>
      </c>
      <c r="G18" s="120">
        <f t="shared" ref="G18:G75" si="3">C18-E18</f>
        <v>33193.183693689127</v>
      </c>
      <c r="H18" s="89"/>
      <c r="I18" s="89"/>
      <c r="J18" s="89"/>
      <c r="K18" s="112"/>
      <c r="L18" s="112"/>
      <c r="M18" s="104"/>
      <c r="N18" s="104"/>
      <c r="O18" s="71"/>
      <c r="P18" s="72"/>
    </row>
    <row r="19" spans="1:16" x14ac:dyDescent="0.25">
      <c r="A19" s="66">
        <f>EDATE(A18,1)</f>
        <v>44986</v>
      </c>
      <c r="B19" s="67">
        <v>3</v>
      </c>
      <c r="C19" s="63">
        <f>G18</f>
        <v>33193.183693689127</v>
      </c>
      <c r="D19" s="120">
        <f t="shared" si="0"/>
        <v>91.281255157645091</v>
      </c>
      <c r="E19" s="120">
        <f t="shared" si="1"/>
        <v>250.90435167995426</v>
      </c>
      <c r="F19" s="120">
        <f t="shared" si="2"/>
        <v>342.18560683759938</v>
      </c>
      <c r="G19" s="68">
        <f t="shared" si="3"/>
        <v>32942.279342009169</v>
      </c>
      <c r="K19" s="70"/>
      <c r="L19" s="70"/>
      <c r="M19" s="71"/>
      <c r="N19" s="71"/>
      <c r="O19" s="71"/>
      <c r="P19" s="72"/>
    </row>
    <row r="20" spans="1:16" x14ac:dyDescent="0.25">
      <c r="A20" s="66">
        <f t="shared" ref="A20:A83" si="4">EDATE(A19,1)</f>
        <v>45017</v>
      </c>
      <c r="B20" s="67">
        <v>4</v>
      </c>
      <c r="C20" s="63">
        <f t="shared" ref="C20:C75" si="5">G19</f>
        <v>32942.279342009169</v>
      </c>
      <c r="D20" s="120">
        <f t="shared" si="0"/>
        <v>90.591268190525227</v>
      </c>
      <c r="E20" s="120">
        <f t="shared" si="1"/>
        <v>251.59433864707415</v>
      </c>
      <c r="F20" s="120">
        <f t="shared" si="2"/>
        <v>342.18560683759938</v>
      </c>
      <c r="G20" s="68">
        <f t="shared" si="3"/>
        <v>32690.685003362094</v>
      </c>
      <c r="K20" s="70"/>
      <c r="L20" s="70"/>
      <c r="M20" s="71"/>
      <c r="N20" s="71"/>
      <c r="O20" s="71"/>
      <c r="P20" s="72"/>
    </row>
    <row r="21" spans="1:16" x14ac:dyDescent="0.25">
      <c r="A21" s="66">
        <f t="shared" si="4"/>
        <v>45047</v>
      </c>
      <c r="B21" s="67">
        <v>5</v>
      </c>
      <c r="C21" s="63">
        <f t="shared" si="5"/>
        <v>32690.685003362094</v>
      </c>
      <c r="D21" s="120">
        <f t="shared" si="0"/>
        <v>89.899383759245751</v>
      </c>
      <c r="E21" s="120">
        <f t="shared" si="1"/>
        <v>252.2862230783536</v>
      </c>
      <c r="F21" s="120">
        <f t="shared" si="2"/>
        <v>342.18560683759938</v>
      </c>
      <c r="G21" s="68">
        <f t="shared" si="3"/>
        <v>32438.39878028374</v>
      </c>
      <c r="K21" s="70"/>
      <c r="L21" s="70"/>
      <c r="M21" s="71"/>
      <c r="N21" s="71"/>
      <c r="O21" s="71"/>
      <c r="P21" s="72"/>
    </row>
    <row r="22" spans="1:16" x14ac:dyDescent="0.25">
      <c r="A22" s="66">
        <f t="shared" si="4"/>
        <v>45078</v>
      </c>
      <c r="B22" s="67">
        <v>6</v>
      </c>
      <c r="C22" s="63">
        <f t="shared" si="5"/>
        <v>32438.39878028374</v>
      </c>
      <c r="D22" s="120">
        <f t="shared" si="0"/>
        <v>89.20559664578029</v>
      </c>
      <c r="E22" s="120">
        <f t="shared" si="1"/>
        <v>252.98001019181908</v>
      </c>
      <c r="F22" s="120">
        <f t="shared" si="2"/>
        <v>342.18560683759938</v>
      </c>
      <c r="G22" s="68">
        <f t="shared" si="3"/>
        <v>32185.418770091921</v>
      </c>
      <c r="K22" s="70"/>
      <c r="L22" s="70"/>
      <c r="M22" s="71"/>
      <c r="N22" s="71"/>
      <c r="O22" s="71"/>
      <c r="P22" s="72"/>
    </row>
    <row r="23" spans="1:16" x14ac:dyDescent="0.25">
      <c r="A23" s="66">
        <f t="shared" si="4"/>
        <v>45108</v>
      </c>
      <c r="B23" s="67">
        <v>7</v>
      </c>
      <c r="C23" s="63">
        <f t="shared" si="5"/>
        <v>32185.418770091921</v>
      </c>
      <c r="D23" s="120">
        <f t="shared" si="0"/>
        <v>88.509901617752789</v>
      </c>
      <c r="E23" s="120">
        <f t="shared" si="1"/>
        <v>253.67570521984658</v>
      </c>
      <c r="F23" s="120">
        <f t="shared" si="2"/>
        <v>342.18560683759938</v>
      </c>
      <c r="G23" s="68">
        <f t="shared" si="3"/>
        <v>31931.743064872073</v>
      </c>
      <c r="K23" s="70"/>
      <c r="L23" s="70"/>
      <c r="M23" s="71"/>
      <c r="N23" s="71"/>
      <c r="O23" s="71"/>
      <c r="P23" s="72"/>
    </row>
    <row r="24" spans="1:16" x14ac:dyDescent="0.25">
      <c r="A24" s="66">
        <f>EDATE(A23,1)</f>
        <v>45139</v>
      </c>
      <c r="B24" s="67">
        <v>8</v>
      </c>
      <c r="C24" s="63">
        <f t="shared" si="5"/>
        <v>31931.743064872073</v>
      </c>
      <c r="D24" s="120">
        <f t="shared" si="0"/>
        <v>87.81229342839822</v>
      </c>
      <c r="E24" s="120">
        <f t="shared" si="1"/>
        <v>254.37331340920113</v>
      </c>
      <c r="F24" s="120">
        <f t="shared" si="2"/>
        <v>342.18560683759938</v>
      </c>
      <c r="G24" s="68">
        <f t="shared" si="3"/>
        <v>31677.369751462873</v>
      </c>
      <c r="K24" s="70"/>
      <c r="L24" s="70"/>
      <c r="M24" s="71"/>
      <c r="N24" s="71"/>
      <c r="O24" s="71"/>
      <c r="P24" s="72"/>
    </row>
    <row r="25" spans="1:16" x14ac:dyDescent="0.25">
      <c r="A25" s="66">
        <f t="shared" si="4"/>
        <v>45170</v>
      </c>
      <c r="B25" s="67">
        <v>9</v>
      </c>
      <c r="C25" s="63">
        <f t="shared" si="5"/>
        <v>31677.369751462873</v>
      </c>
      <c r="D25" s="120">
        <f t="shared" si="0"/>
        <v>87.112766816522907</v>
      </c>
      <c r="E25" s="120">
        <f t="shared" si="1"/>
        <v>255.07284002107644</v>
      </c>
      <c r="F25" s="120">
        <f t="shared" si="2"/>
        <v>342.18560683759938</v>
      </c>
      <c r="G25" s="68">
        <f t="shared" si="3"/>
        <v>31422.296911441797</v>
      </c>
      <c r="K25" s="70"/>
      <c r="L25" s="70"/>
      <c r="M25" s="71"/>
      <c r="N25" s="71"/>
      <c r="O25" s="71"/>
      <c r="P25" s="72"/>
    </row>
    <row r="26" spans="1:16" x14ac:dyDescent="0.25">
      <c r="A26" s="66">
        <f t="shared" si="4"/>
        <v>45200</v>
      </c>
      <c r="B26" s="67">
        <v>10</v>
      </c>
      <c r="C26" s="63">
        <f t="shared" si="5"/>
        <v>31422.296911441797</v>
      </c>
      <c r="D26" s="120">
        <f t="shared" si="0"/>
        <v>86.411316506464942</v>
      </c>
      <c r="E26" s="120">
        <f t="shared" si="1"/>
        <v>255.77429033113441</v>
      </c>
      <c r="F26" s="120">
        <f t="shared" si="2"/>
        <v>342.18560683759938</v>
      </c>
      <c r="G26" s="68">
        <f t="shared" si="3"/>
        <v>31166.522621110664</v>
      </c>
      <c r="K26" s="70"/>
      <c r="L26" s="70"/>
      <c r="M26" s="71"/>
      <c r="N26" s="71"/>
      <c r="O26" s="71"/>
      <c r="P26" s="72"/>
    </row>
    <row r="27" spans="1:16" x14ac:dyDescent="0.25">
      <c r="A27" s="66">
        <f t="shared" si="4"/>
        <v>45231</v>
      </c>
      <c r="B27" s="67">
        <v>11</v>
      </c>
      <c r="C27" s="63">
        <f t="shared" si="5"/>
        <v>31166.522621110664</v>
      </c>
      <c r="D27" s="120">
        <f t="shared" si="0"/>
        <v>85.707937208054332</v>
      </c>
      <c r="E27" s="120">
        <f t="shared" si="1"/>
        <v>256.47766962954506</v>
      </c>
      <c r="F27" s="120">
        <f t="shared" si="2"/>
        <v>342.18560683759938</v>
      </c>
      <c r="G27" s="68">
        <f t="shared" si="3"/>
        <v>30910.044951481119</v>
      </c>
    </row>
    <row r="28" spans="1:16" x14ac:dyDescent="0.25">
      <c r="A28" s="66">
        <f t="shared" si="4"/>
        <v>45261</v>
      </c>
      <c r="B28" s="67">
        <v>12</v>
      </c>
      <c r="C28" s="63">
        <f t="shared" si="5"/>
        <v>30910.044951481119</v>
      </c>
      <c r="D28" s="120">
        <f t="shared" si="0"/>
        <v>85.002623616573075</v>
      </c>
      <c r="E28" s="120">
        <f t="shared" si="1"/>
        <v>257.18298322102629</v>
      </c>
      <c r="F28" s="120">
        <f t="shared" si="2"/>
        <v>342.18560683759938</v>
      </c>
      <c r="G28" s="68">
        <f t="shared" si="3"/>
        <v>30652.861968260091</v>
      </c>
    </row>
    <row r="29" spans="1:16" x14ac:dyDescent="0.25">
      <c r="A29" s="66">
        <f t="shared" si="4"/>
        <v>45292</v>
      </c>
      <c r="B29" s="67">
        <v>13</v>
      </c>
      <c r="C29" s="63">
        <f t="shared" si="5"/>
        <v>30652.861968260091</v>
      </c>
      <c r="D29" s="120">
        <f t="shared" si="0"/>
        <v>84.295370412715258</v>
      </c>
      <c r="E29" s="120">
        <f t="shared" si="1"/>
        <v>257.89023642488411</v>
      </c>
      <c r="F29" s="120">
        <f t="shared" si="2"/>
        <v>342.18560683759938</v>
      </c>
      <c r="G29" s="68">
        <f t="shared" si="3"/>
        <v>30394.971731835209</v>
      </c>
    </row>
    <row r="30" spans="1:16" x14ac:dyDescent="0.25">
      <c r="A30" s="66">
        <f t="shared" si="4"/>
        <v>45323</v>
      </c>
      <c r="B30" s="67">
        <v>14</v>
      </c>
      <c r="C30" s="63">
        <f t="shared" si="5"/>
        <v>30394.971731835209</v>
      </c>
      <c r="D30" s="120">
        <f t="shared" si="0"/>
        <v>83.586172262546825</v>
      </c>
      <c r="E30" s="120">
        <f t="shared" si="1"/>
        <v>258.59943457505256</v>
      </c>
      <c r="F30" s="120">
        <f t="shared" si="2"/>
        <v>342.18560683759938</v>
      </c>
      <c r="G30" s="68">
        <f t="shared" si="3"/>
        <v>30136.372297260157</v>
      </c>
    </row>
    <row r="31" spans="1:16" x14ac:dyDescent="0.25">
      <c r="A31" s="66">
        <f t="shared" si="4"/>
        <v>45352</v>
      </c>
      <c r="B31" s="67">
        <v>15</v>
      </c>
      <c r="C31" s="63">
        <f t="shared" si="5"/>
        <v>30136.372297260157</v>
      </c>
      <c r="D31" s="120">
        <f t="shared" si="0"/>
        <v>82.875023817465433</v>
      </c>
      <c r="E31" s="120">
        <f t="shared" si="1"/>
        <v>259.31058302013395</v>
      </c>
      <c r="F31" s="120">
        <f t="shared" si="2"/>
        <v>342.18560683759938</v>
      </c>
      <c r="G31" s="68">
        <f t="shared" si="3"/>
        <v>29877.061714240022</v>
      </c>
    </row>
    <row r="32" spans="1:16" x14ac:dyDescent="0.25">
      <c r="A32" s="66">
        <f t="shared" si="4"/>
        <v>45383</v>
      </c>
      <c r="B32" s="67">
        <v>16</v>
      </c>
      <c r="C32" s="63">
        <f t="shared" si="5"/>
        <v>29877.061714240022</v>
      </c>
      <c r="D32" s="120">
        <f t="shared" si="0"/>
        <v>82.161919714160064</v>
      </c>
      <c r="E32" s="120">
        <f t="shared" si="1"/>
        <v>260.02368712343929</v>
      </c>
      <c r="F32" s="120">
        <f t="shared" si="2"/>
        <v>342.18560683759938</v>
      </c>
      <c r="G32" s="68">
        <f t="shared" si="3"/>
        <v>29617.038027116581</v>
      </c>
    </row>
    <row r="33" spans="1:7" x14ac:dyDescent="0.25">
      <c r="A33" s="66">
        <f t="shared" si="4"/>
        <v>45413</v>
      </c>
      <c r="B33" s="67">
        <v>17</v>
      </c>
      <c r="C33" s="63">
        <f t="shared" si="5"/>
        <v>29617.038027116581</v>
      </c>
      <c r="D33" s="120">
        <f t="shared" si="0"/>
        <v>81.446854574570594</v>
      </c>
      <c r="E33" s="120">
        <f t="shared" si="1"/>
        <v>260.73875226302874</v>
      </c>
      <c r="F33" s="120">
        <f t="shared" si="2"/>
        <v>342.18560683759932</v>
      </c>
      <c r="G33" s="68">
        <f t="shared" si="3"/>
        <v>29356.299274853554</v>
      </c>
    </row>
    <row r="34" spans="1:7" x14ac:dyDescent="0.25">
      <c r="A34" s="66">
        <f t="shared" si="4"/>
        <v>45444</v>
      </c>
      <c r="B34" s="67">
        <v>18</v>
      </c>
      <c r="C34" s="63">
        <f t="shared" si="5"/>
        <v>29356.299274853554</v>
      </c>
      <c r="D34" s="120">
        <f t="shared" si="0"/>
        <v>80.72982300584728</v>
      </c>
      <c r="E34" s="120">
        <f t="shared" si="1"/>
        <v>261.45578383175211</v>
      </c>
      <c r="F34" s="120">
        <f t="shared" si="2"/>
        <v>342.18560683759938</v>
      </c>
      <c r="G34" s="68">
        <f t="shared" si="3"/>
        <v>29094.843491021802</v>
      </c>
    </row>
    <row r="35" spans="1:7" x14ac:dyDescent="0.25">
      <c r="A35" s="66">
        <f t="shared" si="4"/>
        <v>45474</v>
      </c>
      <c r="B35" s="67">
        <v>19</v>
      </c>
      <c r="C35" s="63">
        <f t="shared" si="5"/>
        <v>29094.843491021802</v>
      </c>
      <c r="D35" s="120">
        <f t="shared" si="0"/>
        <v>80.010819600309958</v>
      </c>
      <c r="E35" s="120">
        <f t="shared" si="1"/>
        <v>262.17478723728942</v>
      </c>
      <c r="F35" s="120">
        <f t="shared" si="2"/>
        <v>342.18560683759938</v>
      </c>
      <c r="G35" s="68">
        <f t="shared" si="3"/>
        <v>28832.668703784511</v>
      </c>
    </row>
    <row r="36" spans="1:7" x14ac:dyDescent="0.25">
      <c r="A36" s="66">
        <f t="shared" si="4"/>
        <v>45505</v>
      </c>
      <c r="B36" s="67">
        <v>20</v>
      </c>
      <c r="C36" s="63">
        <f t="shared" si="5"/>
        <v>28832.668703784511</v>
      </c>
      <c r="D36" s="120">
        <f t="shared" si="0"/>
        <v>79.289838935407417</v>
      </c>
      <c r="E36" s="120">
        <f t="shared" si="1"/>
        <v>262.89576790219195</v>
      </c>
      <c r="F36" s="120">
        <f t="shared" si="2"/>
        <v>342.18560683759938</v>
      </c>
      <c r="G36" s="68">
        <f t="shared" si="3"/>
        <v>28569.77293588232</v>
      </c>
    </row>
    <row r="37" spans="1:7" x14ac:dyDescent="0.25">
      <c r="A37" s="66">
        <f t="shared" si="4"/>
        <v>45536</v>
      </c>
      <c r="B37" s="67">
        <v>21</v>
      </c>
      <c r="C37" s="63">
        <f t="shared" si="5"/>
        <v>28569.77293588232</v>
      </c>
      <c r="D37" s="120">
        <f t="shared" si="0"/>
        <v>78.566875573676384</v>
      </c>
      <c r="E37" s="120">
        <f t="shared" si="1"/>
        <v>263.618731263923</v>
      </c>
      <c r="F37" s="120">
        <f t="shared" si="2"/>
        <v>342.18560683759938</v>
      </c>
      <c r="G37" s="68">
        <f t="shared" si="3"/>
        <v>28306.154204618397</v>
      </c>
    </row>
    <row r="38" spans="1:7" x14ac:dyDescent="0.25">
      <c r="A38" s="66">
        <f t="shared" si="4"/>
        <v>45566</v>
      </c>
      <c r="B38" s="67">
        <v>22</v>
      </c>
      <c r="C38" s="63">
        <f t="shared" si="5"/>
        <v>28306.154204618397</v>
      </c>
      <c r="D38" s="120">
        <f t="shared" si="0"/>
        <v>77.841924062700599</v>
      </c>
      <c r="E38" s="120">
        <f t="shared" si="1"/>
        <v>264.34368277489875</v>
      </c>
      <c r="F38" s="120">
        <f t="shared" si="2"/>
        <v>342.18560683759938</v>
      </c>
      <c r="G38" s="68">
        <f t="shared" si="3"/>
        <v>28041.810521843498</v>
      </c>
    </row>
    <row r="39" spans="1:7" x14ac:dyDescent="0.25">
      <c r="A39" s="66">
        <f t="shared" si="4"/>
        <v>45597</v>
      </c>
      <c r="B39" s="67">
        <v>23</v>
      </c>
      <c r="C39" s="63">
        <f t="shared" si="5"/>
        <v>28041.810521843498</v>
      </c>
      <c r="D39" s="120">
        <f t="shared" si="0"/>
        <v>77.114978935069615</v>
      </c>
      <c r="E39" s="120">
        <f t="shared" si="1"/>
        <v>265.07062790252974</v>
      </c>
      <c r="F39" s="120">
        <f t="shared" si="2"/>
        <v>342.18560683759938</v>
      </c>
      <c r="G39" s="68">
        <f t="shared" si="3"/>
        <v>27776.739893940969</v>
      </c>
    </row>
    <row r="40" spans="1:7" x14ac:dyDescent="0.25">
      <c r="A40" s="66">
        <f t="shared" si="4"/>
        <v>45627</v>
      </c>
      <c r="B40" s="67">
        <v>24</v>
      </c>
      <c r="C40" s="63">
        <f t="shared" si="5"/>
        <v>27776.739893940969</v>
      </c>
      <c r="D40" s="120">
        <f t="shared" si="0"/>
        <v>76.386034708337675</v>
      </c>
      <c r="E40" s="120">
        <f t="shared" si="1"/>
        <v>265.79957212926166</v>
      </c>
      <c r="F40" s="120">
        <f t="shared" si="2"/>
        <v>342.18560683759932</v>
      </c>
      <c r="G40" s="68">
        <f t="shared" si="3"/>
        <v>27510.940321811708</v>
      </c>
    </row>
    <row r="41" spans="1:7" x14ac:dyDescent="0.25">
      <c r="A41" s="66">
        <f t="shared" si="4"/>
        <v>45658</v>
      </c>
      <c r="B41" s="67">
        <v>25</v>
      </c>
      <c r="C41" s="63">
        <f t="shared" si="5"/>
        <v>27510.940321811708</v>
      </c>
      <c r="D41" s="120">
        <f t="shared" si="0"/>
        <v>75.655085884982185</v>
      </c>
      <c r="E41" s="120">
        <f t="shared" si="1"/>
        <v>266.53052095261717</v>
      </c>
      <c r="F41" s="120">
        <f t="shared" si="2"/>
        <v>342.18560683759938</v>
      </c>
      <c r="G41" s="68">
        <f t="shared" si="3"/>
        <v>27244.409800859092</v>
      </c>
    </row>
    <row r="42" spans="1:7" x14ac:dyDescent="0.25">
      <c r="A42" s="66">
        <f t="shared" si="4"/>
        <v>45689</v>
      </c>
      <c r="B42" s="67">
        <v>26</v>
      </c>
      <c r="C42" s="63">
        <f t="shared" si="5"/>
        <v>27244.409800859092</v>
      </c>
      <c r="D42" s="120">
        <f t="shared" si="0"/>
        <v>74.922126952362504</v>
      </c>
      <c r="E42" s="120">
        <f t="shared" si="1"/>
        <v>267.2634798852369</v>
      </c>
      <c r="F42" s="120">
        <f t="shared" si="2"/>
        <v>342.18560683759938</v>
      </c>
      <c r="G42" s="68">
        <f t="shared" si="3"/>
        <v>26977.146320973854</v>
      </c>
    </row>
    <row r="43" spans="1:7" x14ac:dyDescent="0.25">
      <c r="A43" s="66">
        <f t="shared" si="4"/>
        <v>45717</v>
      </c>
      <c r="B43" s="67">
        <v>27</v>
      </c>
      <c r="C43" s="63">
        <f t="shared" si="5"/>
        <v>26977.146320973854</v>
      </c>
      <c r="D43" s="120">
        <f t="shared" si="0"/>
        <v>74.187152382678093</v>
      </c>
      <c r="E43" s="120">
        <f t="shared" si="1"/>
        <v>267.99845445492127</v>
      </c>
      <c r="F43" s="120">
        <f t="shared" si="2"/>
        <v>342.18560683759938</v>
      </c>
      <c r="G43" s="68">
        <f t="shared" si="3"/>
        <v>26709.147866518932</v>
      </c>
    </row>
    <row r="44" spans="1:7" x14ac:dyDescent="0.25">
      <c r="A44" s="66">
        <f t="shared" si="4"/>
        <v>45748</v>
      </c>
      <c r="B44" s="67">
        <v>28</v>
      </c>
      <c r="C44" s="63">
        <f t="shared" si="5"/>
        <v>26709.147866518932</v>
      </c>
      <c r="D44" s="120">
        <f t="shared" si="0"/>
        <v>73.450156632927062</v>
      </c>
      <c r="E44" s="120">
        <f t="shared" si="1"/>
        <v>268.7354502046723</v>
      </c>
      <c r="F44" s="120">
        <f t="shared" si="2"/>
        <v>342.18560683759938</v>
      </c>
      <c r="G44" s="68">
        <f t="shared" si="3"/>
        <v>26440.412416314259</v>
      </c>
    </row>
    <row r="45" spans="1:7" x14ac:dyDescent="0.25">
      <c r="A45" s="66">
        <f t="shared" si="4"/>
        <v>45778</v>
      </c>
      <c r="B45" s="67">
        <v>29</v>
      </c>
      <c r="C45" s="63">
        <f t="shared" si="5"/>
        <v>26440.412416314259</v>
      </c>
      <c r="D45" s="120">
        <f t="shared" si="0"/>
        <v>72.711134144864204</v>
      </c>
      <c r="E45" s="120">
        <f t="shared" si="1"/>
        <v>269.47447269273516</v>
      </c>
      <c r="F45" s="120">
        <f t="shared" si="2"/>
        <v>342.18560683759938</v>
      </c>
      <c r="G45" s="68">
        <f t="shared" si="3"/>
        <v>26170.937943621524</v>
      </c>
    </row>
    <row r="46" spans="1:7" x14ac:dyDescent="0.25">
      <c r="A46" s="66">
        <f t="shared" si="4"/>
        <v>45809</v>
      </c>
      <c r="B46" s="67">
        <v>30</v>
      </c>
      <c r="C46" s="63">
        <f t="shared" si="5"/>
        <v>26170.937943621524</v>
      </c>
      <c r="D46" s="120">
        <f t="shared" si="0"/>
        <v>71.970079344959203</v>
      </c>
      <c r="E46" s="120">
        <f t="shared" si="1"/>
        <v>270.21552749264015</v>
      </c>
      <c r="F46" s="120">
        <f t="shared" si="2"/>
        <v>342.18560683759938</v>
      </c>
      <c r="G46" s="68">
        <f t="shared" si="3"/>
        <v>25900.722416128883</v>
      </c>
    </row>
    <row r="47" spans="1:7" x14ac:dyDescent="0.25">
      <c r="A47" s="66">
        <f t="shared" si="4"/>
        <v>45839</v>
      </c>
      <c r="B47" s="67">
        <v>31</v>
      </c>
      <c r="C47" s="63">
        <f t="shared" si="5"/>
        <v>25900.722416128883</v>
      </c>
      <c r="D47" s="120">
        <f t="shared" si="0"/>
        <v>71.226986644354426</v>
      </c>
      <c r="E47" s="120">
        <f t="shared" si="1"/>
        <v>270.95862019324494</v>
      </c>
      <c r="F47" s="120">
        <f t="shared" si="2"/>
        <v>342.18560683759938</v>
      </c>
      <c r="G47" s="68">
        <f t="shared" si="3"/>
        <v>25629.76379593564</v>
      </c>
    </row>
    <row r="48" spans="1:7" x14ac:dyDescent="0.25">
      <c r="A48" s="66">
        <f t="shared" si="4"/>
        <v>45870</v>
      </c>
      <c r="B48" s="67">
        <v>32</v>
      </c>
      <c r="C48" s="63">
        <f t="shared" si="5"/>
        <v>25629.76379593564</v>
      </c>
      <c r="D48" s="120">
        <f t="shared" si="0"/>
        <v>70.481850438823002</v>
      </c>
      <c r="E48" s="120">
        <f t="shared" si="1"/>
        <v>271.70375639877636</v>
      </c>
      <c r="F48" s="120">
        <f t="shared" si="2"/>
        <v>342.18560683759938</v>
      </c>
      <c r="G48" s="68">
        <f t="shared" si="3"/>
        <v>25358.060039536864</v>
      </c>
    </row>
    <row r="49" spans="1:7" x14ac:dyDescent="0.25">
      <c r="A49" s="66">
        <f t="shared" si="4"/>
        <v>45901</v>
      </c>
      <c r="B49" s="67">
        <v>33</v>
      </c>
      <c r="C49" s="63">
        <f t="shared" si="5"/>
        <v>25358.060039536864</v>
      </c>
      <c r="D49" s="120">
        <f t="shared" si="0"/>
        <v>69.734665108726375</v>
      </c>
      <c r="E49" s="120">
        <f t="shared" si="1"/>
        <v>272.45094172887303</v>
      </c>
      <c r="F49" s="120">
        <f t="shared" si="2"/>
        <v>342.18560683759938</v>
      </c>
      <c r="G49" s="68">
        <f t="shared" si="3"/>
        <v>25085.609097807992</v>
      </c>
    </row>
    <row r="50" spans="1:7" x14ac:dyDescent="0.25">
      <c r="A50" s="66">
        <f t="shared" si="4"/>
        <v>45931</v>
      </c>
      <c r="B50" s="67">
        <v>34</v>
      </c>
      <c r="C50" s="63">
        <f t="shared" si="5"/>
        <v>25085.609097807992</v>
      </c>
      <c r="D50" s="120">
        <f t="shared" si="0"/>
        <v>68.985425018971981</v>
      </c>
      <c r="E50" s="120">
        <f t="shared" si="1"/>
        <v>273.20018181862736</v>
      </c>
      <c r="F50" s="120">
        <f t="shared" si="2"/>
        <v>342.18560683759932</v>
      </c>
      <c r="G50" s="68">
        <f t="shared" si="3"/>
        <v>24812.408915989363</v>
      </c>
    </row>
    <row r="51" spans="1:7" x14ac:dyDescent="0.25">
      <c r="A51" s="66">
        <f t="shared" si="4"/>
        <v>45962</v>
      </c>
      <c r="B51" s="67">
        <v>35</v>
      </c>
      <c r="C51" s="63">
        <f t="shared" si="5"/>
        <v>24812.408915989363</v>
      </c>
      <c r="D51" s="120">
        <f t="shared" si="0"/>
        <v>68.234124518970745</v>
      </c>
      <c r="E51" s="120">
        <f t="shared" si="1"/>
        <v>273.95148231862862</v>
      </c>
      <c r="F51" s="120">
        <f t="shared" si="2"/>
        <v>342.18560683759938</v>
      </c>
      <c r="G51" s="68">
        <f t="shared" si="3"/>
        <v>24538.457433670734</v>
      </c>
    </row>
    <row r="52" spans="1:7" x14ac:dyDescent="0.25">
      <c r="A52" s="66">
        <f t="shared" si="4"/>
        <v>45992</v>
      </c>
      <c r="B52" s="67">
        <v>36</v>
      </c>
      <c r="C52" s="63">
        <f t="shared" si="5"/>
        <v>24538.457433670734</v>
      </c>
      <c r="D52" s="120">
        <f t="shared" si="0"/>
        <v>67.480757942594508</v>
      </c>
      <c r="E52" s="120">
        <f t="shared" si="1"/>
        <v>274.70484889500483</v>
      </c>
      <c r="F52" s="120">
        <f t="shared" si="2"/>
        <v>342.18560683759932</v>
      </c>
      <c r="G52" s="68">
        <f t="shared" si="3"/>
        <v>24263.752584775728</v>
      </c>
    </row>
    <row r="53" spans="1:7" x14ac:dyDescent="0.25">
      <c r="A53" s="66">
        <f t="shared" si="4"/>
        <v>46023</v>
      </c>
      <c r="B53" s="67">
        <v>37</v>
      </c>
      <c r="C53" s="63">
        <f t="shared" si="5"/>
        <v>24263.752584775728</v>
      </c>
      <c r="D53" s="120">
        <f t="shared" si="0"/>
        <v>66.725319608133262</v>
      </c>
      <c r="E53" s="120">
        <f t="shared" si="1"/>
        <v>275.46028722946613</v>
      </c>
      <c r="F53" s="120">
        <f t="shared" si="2"/>
        <v>342.18560683759938</v>
      </c>
      <c r="G53" s="68">
        <f t="shared" si="3"/>
        <v>23988.292297546261</v>
      </c>
    </row>
    <row r="54" spans="1:7" x14ac:dyDescent="0.25">
      <c r="A54" s="66">
        <f t="shared" si="4"/>
        <v>46054</v>
      </c>
      <c r="B54" s="67">
        <v>38</v>
      </c>
      <c r="C54" s="63">
        <f t="shared" si="5"/>
        <v>23988.292297546261</v>
      </c>
      <c r="D54" s="120">
        <f t="shared" si="0"/>
        <v>65.967803818252222</v>
      </c>
      <c r="E54" s="120">
        <f t="shared" si="1"/>
        <v>276.21780301934717</v>
      </c>
      <c r="F54" s="120">
        <f t="shared" si="2"/>
        <v>342.18560683759938</v>
      </c>
      <c r="G54" s="68">
        <f t="shared" si="3"/>
        <v>23712.074494526914</v>
      </c>
    </row>
    <row r="55" spans="1:7" x14ac:dyDescent="0.25">
      <c r="A55" s="66">
        <f t="shared" si="4"/>
        <v>46082</v>
      </c>
      <c r="B55" s="67">
        <v>39</v>
      </c>
      <c r="C55" s="63">
        <f t="shared" si="5"/>
        <v>23712.074494526914</v>
      </c>
      <c r="D55" s="120">
        <f t="shared" si="0"/>
        <v>65.208204859949007</v>
      </c>
      <c r="E55" s="120">
        <f t="shared" si="1"/>
        <v>276.97740197765035</v>
      </c>
      <c r="F55" s="120">
        <f t="shared" si="2"/>
        <v>342.18560683759938</v>
      </c>
      <c r="G55" s="68">
        <f t="shared" si="3"/>
        <v>23435.097092549266</v>
      </c>
    </row>
    <row r="56" spans="1:7" x14ac:dyDescent="0.25">
      <c r="A56" s="66">
        <f t="shared" si="4"/>
        <v>46113</v>
      </c>
      <c r="B56" s="67">
        <v>40</v>
      </c>
      <c r="C56" s="63">
        <f t="shared" si="5"/>
        <v>23435.097092549266</v>
      </c>
      <c r="D56" s="120">
        <f t="shared" si="0"/>
        <v>64.446517004510468</v>
      </c>
      <c r="E56" s="120">
        <f t="shared" si="1"/>
        <v>277.73908983308888</v>
      </c>
      <c r="F56" s="120">
        <f t="shared" si="2"/>
        <v>342.18560683759938</v>
      </c>
      <c r="G56" s="68">
        <f t="shared" si="3"/>
        <v>23157.358002716177</v>
      </c>
    </row>
    <row r="57" spans="1:7" x14ac:dyDescent="0.25">
      <c r="A57" s="66">
        <f t="shared" si="4"/>
        <v>46143</v>
      </c>
      <c r="B57" s="67">
        <v>41</v>
      </c>
      <c r="C57" s="63">
        <f t="shared" si="5"/>
        <v>23157.358002716177</v>
      </c>
      <c r="D57" s="120">
        <f t="shared" si="0"/>
        <v>63.682734507469483</v>
      </c>
      <c r="E57" s="120">
        <f t="shared" si="1"/>
        <v>278.50287233012989</v>
      </c>
      <c r="F57" s="120">
        <f t="shared" si="2"/>
        <v>342.18560683759938</v>
      </c>
      <c r="G57" s="68">
        <f t="shared" si="3"/>
        <v>22878.855130386048</v>
      </c>
    </row>
    <row r="58" spans="1:7" x14ac:dyDescent="0.25">
      <c r="A58" s="66">
        <f t="shared" si="4"/>
        <v>46174</v>
      </c>
      <c r="B58" s="67">
        <v>42</v>
      </c>
      <c r="C58" s="63">
        <f t="shared" si="5"/>
        <v>22878.855130386048</v>
      </c>
      <c r="D58" s="120">
        <f t="shared" si="0"/>
        <v>62.916851608561629</v>
      </c>
      <c r="E58" s="120">
        <f t="shared" si="1"/>
        <v>279.26875522903771</v>
      </c>
      <c r="F58" s="120">
        <f t="shared" si="2"/>
        <v>342.18560683759932</v>
      </c>
      <c r="G58" s="68">
        <f t="shared" si="3"/>
        <v>22599.58637515701</v>
      </c>
    </row>
    <row r="59" spans="1:7" x14ac:dyDescent="0.25">
      <c r="A59" s="66">
        <f t="shared" si="4"/>
        <v>46204</v>
      </c>
      <c r="B59" s="67">
        <v>43</v>
      </c>
      <c r="C59" s="63">
        <f t="shared" si="5"/>
        <v>22599.58637515701</v>
      </c>
      <c r="D59" s="120">
        <f t="shared" si="0"/>
        <v>62.148862531681772</v>
      </c>
      <c r="E59" s="120">
        <f t="shared" si="1"/>
        <v>280.03674430591758</v>
      </c>
      <c r="F59" s="120">
        <f t="shared" si="2"/>
        <v>342.18560683759938</v>
      </c>
      <c r="G59" s="68">
        <f t="shared" si="3"/>
        <v>22319.549630851092</v>
      </c>
    </row>
    <row r="60" spans="1:7" x14ac:dyDescent="0.25">
      <c r="A60" s="66">
        <f t="shared" si="4"/>
        <v>46235</v>
      </c>
      <c r="B60" s="67">
        <v>44</v>
      </c>
      <c r="C60" s="63">
        <f t="shared" si="5"/>
        <v>22319.549630851092</v>
      </c>
      <c r="D60" s="120">
        <f t="shared" si="0"/>
        <v>61.378761484840496</v>
      </c>
      <c r="E60" s="120">
        <f t="shared" si="1"/>
        <v>280.8068453527589</v>
      </c>
      <c r="F60" s="120">
        <f t="shared" si="2"/>
        <v>342.18560683759938</v>
      </c>
      <c r="G60" s="68">
        <f t="shared" si="3"/>
        <v>22038.742785498333</v>
      </c>
    </row>
    <row r="61" spans="1:7" x14ac:dyDescent="0.25">
      <c r="A61" s="66">
        <f t="shared" si="4"/>
        <v>46266</v>
      </c>
      <c r="B61" s="67">
        <v>45</v>
      </c>
      <c r="C61" s="63">
        <f t="shared" si="5"/>
        <v>22038.742785498333</v>
      </c>
      <c r="D61" s="120">
        <f t="shared" si="0"/>
        <v>60.606542660120411</v>
      </c>
      <c r="E61" s="120">
        <f t="shared" si="1"/>
        <v>281.57906417747898</v>
      </c>
      <c r="F61" s="120">
        <f t="shared" si="2"/>
        <v>342.18560683759938</v>
      </c>
      <c r="G61" s="68">
        <f t="shared" si="3"/>
        <v>21757.163721320852</v>
      </c>
    </row>
    <row r="62" spans="1:7" x14ac:dyDescent="0.25">
      <c r="A62" s="66">
        <f t="shared" si="4"/>
        <v>46296</v>
      </c>
      <c r="B62" s="67">
        <v>46</v>
      </c>
      <c r="C62" s="63">
        <f t="shared" si="5"/>
        <v>21757.163721320852</v>
      </c>
      <c r="D62" s="120">
        <f t="shared" si="0"/>
        <v>59.832200233632342</v>
      </c>
      <c r="E62" s="120">
        <f t="shared" si="1"/>
        <v>282.35340660396702</v>
      </c>
      <c r="F62" s="120">
        <f t="shared" si="2"/>
        <v>342.18560683759938</v>
      </c>
      <c r="G62" s="68">
        <f t="shared" si="3"/>
        <v>21474.810314716884</v>
      </c>
    </row>
    <row r="63" spans="1:7" x14ac:dyDescent="0.25">
      <c r="A63" s="66">
        <f t="shared" si="4"/>
        <v>46327</v>
      </c>
      <c r="B63" s="67">
        <v>47</v>
      </c>
      <c r="C63" s="63">
        <f t="shared" si="5"/>
        <v>21474.810314716884</v>
      </c>
      <c r="D63" s="120">
        <f t="shared" si="0"/>
        <v>59.055728365471424</v>
      </c>
      <c r="E63" s="120">
        <f t="shared" si="1"/>
        <v>283.12987847212793</v>
      </c>
      <c r="F63" s="120">
        <f t="shared" si="2"/>
        <v>342.18560683759938</v>
      </c>
      <c r="G63" s="68">
        <f t="shared" si="3"/>
        <v>21191.680436244755</v>
      </c>
    </row>
    <row r="64" spans="1:7" x14ac:dyDescent="0.25">
      <c r="A64" s="66">
        <f t="shared" si="4"/>
        <v>46357</v>
      </c>
      <c r="B64" s="67">
        <v>48</v>
      </c>
      <c r="C64" s="63">
        <f t="shared" si="5"/>
        <v>21191.680436244755</v>
      </c>
      <c r="D64" s="120">
        <f t="shared" si="0"/>
        <v>58.277121199673083</v>
      </c>
      <c r="E64" s="120">
        <f t="shared" si="1"/>
        <v>283.90848563792628</v>
      </c>
      <c r="F64" s="120">
        <f t="shared" si="2"/>
        <v>342.18560683759938</v>
      </c>
      <c r="G64" s="68">
        <f t="shared" si="3"/>
        <v>20907.771950606828</v>
      </c>
    </row>
    <row r="65" spans="1:7" x14ac:dyDescent="0.25">
      <c r="A65" s="66">
        <f t="shared" si="4"/>
        <v>46388</v>
      </c>
      <c r="B65" s="67">
        <v>49</v>
      </c>
      <c r="C65" s="63">
        <f t="shared" si="5"/>
        <v>20907.771950606828</v>
      </c>
      <c r="D65" s="120">
        <f t="shared" si="0"/>
        <v>57.496372864168784</v>
      </c>
      <c r="E65" s="120">
        <f t="shared" si="1"/>
        <v>284.68923397343059</v>
      </c>
      <c r="F65" s="120">
        <f t="shared" si="2"/>
        <v>342.18560683759938</v>
      </c>
      <c r="G65" s="68">
        <f t="shared" si="3"/>
        <v>20623.082716633398</v>
      </c>
    </row>
    <row r="66" spans="1:7" x14ac:dyDescent="0.25">
      <c r="A66" s="66">
        <f t="shared" si="4"/>
        <v>46419</v>
      </c>
      <c r="B66" s="67">
        <v>50</v>
      </c>
      <c r="C66" s="63">
        <f t="shared" si="5"/>
        <v>20623.082716633398</v>
      </c>
      <c r="D66" s="120">
        <f t="shared" si="0"/>
        <v>56.71347747074185</v>
      </c>
      <c r="E66" s="120">
        <f t="shared" si="1"/>
        <v>285.47212936685753</v>
      </c>
      <c r="F66" s="120">
        <f t="shared" si="2"/>
        <v>342.18560683759938</v>
      </c>
      <c r="G66" s="68">
        <f t="shared" si="3"/>
        <v>20337.610587266539</v>
      </c>
    </row>
    <row r="67" spans="1:7" x14ac:dyDescent="0.25">
      <c r="A67" s="66">
        <f t="shared" si="4"/>
        <v>46447</v>
      </c>
      <c r="B67" s="67">
        <v>51</v>
      </c>
      <c r="C67" s="63">
        <f t="shared" si="5"/>
        <v>20337.610587266539</v>
      </c>
      <c r="D67" s="120">
        <f t="shared" si="0"/>
        <v>55.92842911498299</v>
      </c>
      <c r="E67" s="120">
        <f t="shared" si="1"/>
        <v>286.2571777226164</v>
      </c>
      <c r="F67" s="120">
        <f t="shared" si="2"/>
        <v>342.18560683759938</v>
      </c>
      <c r="G67" s="68">
        <f t="shared" si="3"/>
        <v>20051.353409543924</v>
      </c>
    </row>
    <row r="68" spans="1:7" x14ac:dyDescent="0.25">
      <c r="A68" s="66">
        <f t="shared" si="4"/>
        <v>46478</v>
      </c>
      <c r="B68" s="67">
        <v>52</v>
      </c>
      <c r="C68" s="63">
        <f t="shared" si="5"/>
        <v>20051.353409543924</v>
      </c>
      <c r="D68" s="120">
        <f t="shared" si="0"/>
        <v>55.141221876245801</v>
      </c>
      <c r="E68" s="120">
        <f t="shared" si="1"/>
        <v>287.04438496135361</v>
      </c>
      <c r="F68" s="120">
        <f t="shared" si="2"/>
        <v>342.18560683759944</v>
      </c>
      <c r="G68" s="68">
        <f t="shared" si="3"/>
        <v>19764.30902458257</v>
      </c>
    </row>
    <row r="69" spans="1:7" x14ac:dyDescent="0.25">
      <c r="A69" s="66">
        <f t="shared" si="4"/>
        <v>46508</v>
      </c>
      <c r="B69" s="67">
        <v>53</v>
      </c>
      <c r="C69" s="63">
        <f t="shared" si="5"/>
        <v>19764.30902458257</v>
      </c>
      <c r="D69" s="120">
        <f t="shared" si="0"/>
        <v>54.351849817602073</v>
      </c>
      <c r="E69" s="120">
        <f t="shared" si="1"/>
        <v>287.83375701999734</v>
      </c>
      <c r="F69" s="120">
        <f t="shared" si="2"/>
        <v>342.18560683759938</v>
      </c>
      <c r="G69" s="68">
        <f t="shared" si="3"/>
        <v>19476.475267562571</v>
      </c>
    </row>
    <row r="70" spans="1:7" x14ac:dyDescent="0.25">
      <c r="A70" s="66">
        <f t="shared" si="4"/>
        <v>46539</v>
      </c>
      <c r="B70" s="67">
        <v>54</v>
      </c>
      <c r="C70" s="63">
        <f t="shared" si="5"/>
        <v>19476.475267562571</v>
      </c>
      <c r="D70" s="120">
        <f t="shared" si="0"/>
        <v>53.560306985797077</v>
      </c>
      <c r="E70" s="120">
        <f t="shared" si="1"/>
        <v>288.62529985180225</v>
      </c>
      <c r="F70" s="120">
        <f t="shared" si="2"/>
        <v>342.18560683759932</v>
      </c>
      <c r="G70" s="68">
        <f t="shared" si="3"/>
        <v>19187.849967710768</v>
      </c>
    </row>
    <row r="71" spans="1:7" x14ac:dyDescent="0.25">
      <c r="A71" s="66">
        <f t="shared" si="4"/>
        <v>46569</v>
      </c>
      <c r="B71" s="67">
        <v>55</v>
      </c>
      <c r="C71" s="63">
        <f t="shared" si="5"/>
        <v>19187.849967710768</v>
      </c>
      <c r="D71" s="120">
        <f t="shared" si="0"/>
        <v>52.766587411204625</v>
      </c>
      <c r="E71" s="120">
        <f t="shared" si="1"/>
        <v>289.4190194263947</v>
      </c>
      <c r="F71" s="120">
        <f t="shared" si="2"/>
        <v>342.18560683759932</v>
      </c>
      <c r="G71" s="68">
        <f t="shared" si="3"/>
        <v>18898.430948284375</v>
      </c>
    </row>
    <row r="72" spans="1:7" x14ac:dyDescent="0.25">
      <c r="A72" s="66">
        <f t="shared" si="4"/>
        <v>46600</v>
      </c>
      <c r="B72" s="67">
        <v>56</v>
      </c>
      <c r="C72" s="63">
        <f t="shared" si="5"/>
        <v>18898.430948284375</v>
      </c>
      <c r="D72" s="120">
        <f t="shared" si="0"/>
        <v>51.970685107782039</v>
      </c>
      <c r="E72" s="120">
        <f t="shared" si="1"/>
        <v>290.21492172981732</v>
      </c>
      <c r="F72" s="120">
        <f t="shared" si="2"/>
        <v>342.18560683759938</v>
      </c>
      <c r="G72" s="68">
        <f t="shared" si="3"/>
        <v>18608.216026554557</v>
      </c>
    </row>
    <row r="73" spans="1:7" x14ac:dyDescent="0.25">
      <c r="A73" s="66">
        <f t="shared" si="4"/>
        <v>46631</v>
      </c>
      <c r="B73" s="67">
        <v>57</v>
      </c>
      <c r="C73" s="63">
        <f t="shared" si="5"/>
        <v>18608.216026554557</v>
      </c>
      <c r="D73" s="120">
        <f t="shared" si="0"/>
        <v>51.172594073025046</v>
      </c>
      <c r="E73" s="120">
        <f t="shared" si="1"/>
        <v>291.01301276457434</v>
      </c>
      <c r="F73" s="120">
        <f t="shared" si="2"/>
        <v>342.18560683759938</v>
      </c>
      <c r="G73" s="68">
        <f t="shared" si="3"/>
        <v>18317.203013789982</v>
      </c>
    </row>
    <row r="74" spans="1:7" x14ac:dyDescent="0.25">
      <c r="A74" s="66">
        <f t="shared" si="4"/>
        <v>46661</v>
      </c>
      <c r="B74" s="67">
        <v>58</v>
      </c>
      <c r="C74" s="63">
        <f t="shared" si="5"/>
        <v>18317.203013789982</v>
      </c>
      <c r="D74" s="120">
        <f t="shared" si="0"/>
        <v>50.372308287922465</v>
      </c>
      <c r="E74" s="120">
        <f t="shared" si="1"/>
        <v>291.81329854967692</v>
      </c>
      <c r="F74" s="120">
        <f t="shared" si="2"/>
        <v>342.18560683759938</v>
      </c>
      <c r="G74" s="68">
        <f t="shared" si="3"/>
        <v>18025.389715240304</v>
      </c>
    </row>
    <row r="75" spans="1:7" x14ac:dyDescent="0.25">
      <c r="A75" s="66">
        <f t="shared" si="4"/>
        <v>46692</v>
      </c>
      <c r="B75" s="67">
        <v>59</v>
      </c>
      <c r="C75" s="63">
        <f t="shared" si="5"/>
        <v>18025.389715240304</v>
      </c>
      <c r="D75" s="120">
        <f t="shared" si="0"/>
        <v>49.569821716910852</v>
      </c>
      <c r="E75" s="120">
        <f t="shared" si="1"/>
        <v>292.61578512068854</v>
      </c>
      <c r="F75" s="120">
        <f t="shared" si="2"/>
        <v>342.18560683759938</v>
      </c>
      <c r="G75" s="68">
        <f t="shared" si="3"/>
        <v>17732.773930119616</v>
      </c>
    </row>
    <row r="76" spans="1:7" x14ac:dyDescent="0.25">
      <c r="A76" s="66">
        <f t="shared" si="4"/>
        <v>46722</v>
      </c>
      <c r="B76" s="67">
        <v>60</v>
      </c>
      <c r="C76" s="63">
        <f>G75</f>
        <v>17732.773930119616</v>
      </c>
      <c r="D76" s="120">
        <f t="shared" si="0"/>
        <v>48.765128307828959</v>
      </c>
      <c r="E76" s="120">
        <f t="shared" si="1"/>
        <v>293.42047852977043</v>
      </c>
      <c r="F76" s="120">
        <f t="shared" si="2"/>
        <v>342.18560683759938</v>
      </c>
      <c r="G76" s="68">
        <f>C76-E76</f>
        <v>17439.353451589846</v>
      </c>
    </row>
    <row r="77" spans="1:7" x14ac:dyDescent="0.25">
      <c r="A77" s="66">
        <f t="shared" si="4"/>
        <v>46753</v>
      </c>
      <c r="B77" s="67">
        <v>61</v>
      </c>
      <c r="C77" s="63">
        <f t="shared" ref="C77:C88" si="6">G76</f>
        <v>17439.353451589846</v>
      </c>
      <c r="D77" s="120">
        <f t="shared" si="0"/>
        <v>47.958221991872094</v>
      </c>
      <c r="E77" s="120">
        <f t="shared" si="1"/>
        <v>294.22738484572727</v>
      </c>
      <c r="F77" s="120">
        <f t="shared" si="2"/>
        <v>342.18560683759938</v>
      </c>
      <c r="G77" s="68">
        <f t="shared" ref="G77:G88" si="7">C77-E77</f>
        <v>17145.12606674412</v>
      </c>
    </row>
    <row r="78" spans="1:7" x14ac:dyDescent="0.25">
      <c r="A78" s="66">
        <f t="shared" si="4"/>
        <v>46784</v>
      </c>
      <c r="B78" s="67">
        <v>62</v>
      </c>
      <c r="C78" s="63">
        <f t="shared" si="6"/>
        <v>17145.12606674412</v>
      </c>
      <c r="D78" s="120">
        <f t="shared" si="0"/>
        <v>47.149096683546333</v>
      </c>
      <c r="E78" s="120">
        <f t="shared" si="1"/>
        <v>295.03651015405308</v>
      </c>
      <c r="F78" s="120">
        <f t="shared" si="2"/>
        <v>342.18560683759938</v>
      </c>
      <c r="G78" s="68">
        <f t="shared" si="7"/>
        <v>16850.089556590068</v>
      </c>
    </row>
    <row r="79" spans="1:7" x14ac:dyDescent="0.25">
      <c r="A79" s="66">
        <f t="shared" si="4"/>
        <v>46813</v>
      </c>
      <c r="B79" s="67">
        <v>63</v>
      </c>
      <c r="C79" s="63">
        <f t="shared" si="6"/>
        <v>16850.089556590068</v>
      </c>
      <c r="D79" s="120">
        <f t="shared" si="0"/>
        <v>46.337746280622689</v>
      </c>
      <c r="E79" s="120">
        <f t="shared" si="1"/>
        <v>295.84786055697663</v>
      </c>
      <c r="F79" s="120">
        <f t="shared" si="2"/>
        <v>342.18560683759932</v>
      </c>
      <c r="G79" s="68">
        <f t="shared" si="7"/>
        <v>16554.241696033092</v>
      </c>
    </row>
    <row r="80" spans="1:7" x14ac:dyDescent="0.25">
      <c r="A80" s="66">
        <f t="shared" si="4"/>
        <v>46844</v>
      </c>
      <c r="B80" s="67">
        <v>64</v>
      </c>
      <c r="C80" s="63">
        <f t="shared" si="6"/>
        <v>16554.241696033092</v>
      </c>
      <c r="D80" s="120">
        <f t="shared" si="0"/>
        <v>45.52416466409101</v>
      </c>
      <c r="E80" s="120">
        <f t="shared" si="1"/>
        <v>296.66144217350836</v>
      </c>
      <c r="F80" s="120">
        <f t="shared" si="2"/>
        <v>342.18560683759938</v>
      </c>
      <c r="G80" s="68">
        <f t="shared" si="7"/>
        <v>16257.580253859584</v>
      </c>
    </row>
    <row r="81" spans="1:7" x14ac:dyDescent="0.25">
      <c r="A81" s="66">
        <f t="shared" si="4"/>
        <v>46874</v>
      </c>
      <c r="B81" s="67">
        <v>65</v>
      </c>
      <c r="C81" s="63">
        <f t="shared" si="6"/>
        <v>16257.580253859584</v>
      </c>
      <c r="D81" s="120">
        <f t="shared" si="0"/>
        <v>44.70834569811386</v>
      </c>
      <c r="E81" s="120">
        <f t="shared" si="1"/>
        <v>297.47726113948551</v>
      </c>
      <c r="F81" s="120">
        <f t="shared" si="2"/>
        <v>342.18560683759938</v>
      </c>
      <c r="G81" s="68">
        <f t="shared" si="7"/>
        <v>15960.102992720098</v>
      </c>
    </row>
    <row r="82" spans="1:7" x14ac:dyDescent="0.25">
      <c r="A82" s="66">
        <f t="shared" si="4"/>
        <v>46905</v>
      </c>
      <c r="B82" s="67">
        <v>66</v>
      </c>
      <c r="C82" s="63">
        <f t="shared" si="6"/>
        <v>15960.102992720098</v>
      </c>
      <c r="D82" s="120">
        <f t="shared" ref="D82:D88" si="8">IPMT($E$13/12,B82,$E$7,-$E$11,$E$12,0)</f>
        <v>43.890283229980277</v>
      </c>
      <c r="E82" s="120">
        <f t="shared" ref="E82:E88" si="9">PPMT($E$13/12,B82,$E$7,-$E$11,$E$12,0)</f>
        <v>298.29532360761914</v>
      </c>
      <c r="F82" s="120">
        <f t="shared" ref="F82:F88" si="10">SUM(D82:E82)</f>
        <v>342.18560683759944</v>
      </c>
      <c r="G82" s="68">
        <f t="shared" si="7"/>
        <v>15661.807669112479</v>
      </c>
    </row>
    <row r="83" spans="1:7" x14ac:dyDescent="0.25">
      <c r="A83" s="66">
        <f t="shared" si="4"/>
        <v>46935</v>
      </c>
      <c r="B83" s="67">
        <v>67</v>
      </c>
      <c r="C83" s="63">
        <f t="shared" si="6"/>
        <v>15661.807669112479</v>
      </c>
      <c r="D83" s="120">
        <f t="shared" si="8"/>
        <v>43.069971090059319</v>
      </c>
      <c r="E83" s="120">
        <f t="shared" si="9"/>
        <v>299.11563574754007</v>
      </c>
      <c r="F83" s="120">
        <f t="shared" si="10"/>
        <v>342.18560683759938</v>
      </c>
      <c r="G83" s="68">
        <f t="shared" si="7"/>
        <v>15362.69203336494</v>
      </c>
    </row>
    <row r="84" spans="1:7" x14ac:dyDescent="0.25">
      <c r="A84" s="66">
        <f t="shared" ref="A84:A88" si="11">EDATE(A83,1)</f>
        <v>46966</v>
      </c>
      <c r="B84" s="67">
        <v>68</v>
      </c>
      <c r="C84" s="63">
        <f t="shared" si="6"/>
        <v>15362.69203336494</v>
      </c>
      <c r="D84" s="120">
        <f t="shared" si="8"/>
        <v>42.247403091753583</v>
      </c>
      <c r="E84" s="120">
        <f t="shared" si="9"/>
        <v>299.93820374584578</v>
      </c>
      <c r="F84" s="120">
        <f t="shared" si="10"/>
        <v>342.18560683759938</v>
      </c>
      <c r="G84" s="68">
        <f t="shared" si="7"/>
        <v>15062.753829619094</v>
      </c>
    </row>
    <row r="85" spans="1:7" x14ac:dyDescent="0.25">
      <c r="A85" s="66">
        <f t="shared" si="11"/>
        <v>46997</v>
      </c>
      <c r="B85" s="67">
        <v>69</v>
      </c>
      <c r="C85" s="63">
        <f t="shared" si="6"/>
        <v>15062.753829619094</v>
      </c>
      <c r="D85" s="120">
        <f t="shared" si="8"/>
        <v>41.422573031452508</v>
      </c>
      <c r="E85" s="120">
        <f t="shared" si="9"/>
        <v>300.76303380614684</v>
      </c>
      <c r="F85" s="120">
        <f t="shared" si="10"/>
        <v>342.18560683759932</v>
      </c>
      <c r="G85" s="68">
        <f t="shared" si="7"/>
        <v>14761.990795812948</v>
      </c>
    </row>
    <row r="86" spans="1:7" x14ac:dyDescent="0.25">
      <c r="A86" s="66">
        <f t="shared" si="11"/>
        <v>47027</v>
      </c>
      <c r="B86" s="67">
        <v>70</v>
      </c>
      <c r="C86" s="63">
        <f t="shared" si="6"/>
        <v>14761.990795812948</v>
      </c>
      <c r="D86" s="120">
        <f t="shared" si="8"/>
        <v>40.595474688485609</v>
      </c>
      <c r="E86" s="120">
        <f t="shared" si="9"/>
        <v>301.59013214911374</v>
      </c>
      <c r="F86" s="120">
        <f t="shared" si="10"/>
        <v>342.18560683759938</v>
      </c>
      <c r="G86" s="68">
        <f t="shared" si="7"/>
        <v>14460.400663663833</v>
      </c>
    </row>
    <row r="87" spans="1:7" x14ac:dyDescent="0.25">
      <c r="A87" s="66">
        <f t="shared" si="11"/>
        <v>47058</v>
      </c>
      <c r="B87" s="67">
        <v>71</v>
      </c>
      <c r="C87" s="63">
        <f t="shared" si="6"/>
        <v>14460.400663663833</v>
      </c>
      <c r="D87" s="120">
        <f t="shared" si="8"/>
        <v>39.766101825075538</v>
      </c>
      <c r="E87" s="120">
        <f t="shared" si="9"/>
        <v>302.41950501252381</v>
      </c>
      <c r="F87" s="120">
        <f t="shared" si="10"/>
        <v>342.18560683759938</v>
      </c>
      <c r="G87" s="68">
        <f t="shared" si="7"/>
        <v>14157.98115865131</v>
      </c>
    </row>
    <row r="88" spans="1:7" x14ac:dyDescent="0.25">
      <c r="A88" s="66">
        <f t="shared" si="11"/>
        <v>47088</v>
      </c>
      <c r="B88" s="67">
        <v>72</v>
      </c>
      <c r="C88" s="63">
        <f t="shared" si="6"/>
        <v>14157.98115865131</v>
      </c>
      <c r="D88" s="120">
        <f t="shared" si="8"/>
        <v>38.9344481862911</v>
      </c>
      <c r="E88" s="120">
        <f t="shared" si="9"/>
        <v>303.25115865130823</v>
      </c>
      <c r="F88" s="120">
        <f t="shared" si="10"/>
        <v>342.18560683759932</v>
      </c>
      <c r="G88" s="68">
        <f t="shared" si="7"/>
        <v>13854.730000000001</v>
      </c>
    </row>
    <row r="89" spans="1:7" x14ac:dyDescent="0.25">
      <c r="A89" s="66"/>
      <c r="B89" s="67"/>
      <c r="C89" s="63"/>
      <c r="D89" s="68"/>
      <c r="E89" s="68"/>
      <c r="F89" s="68"/>
      <c r="G89" s="68"/>
    </row>
    <row r="90" spans="1:7" x14ac:dyDescent="0.25">
      <c r="A90" s="66"/>
      <c r="B90" s="67"/>
      <c r="C90" s="63"/>
      <c r="D90" s="68"/>
      <c r="E90" s="68"/>
      <c r="F90" s="68"/>
      <c r="G90" s="68"/>
    </row>
    <row r="91" spans="1:7" x14ac:dyDescent="0.25">
      <c r="A91" s="66"/>
      <c r="B91" s="67"/>
      <c r="C91" s="63"/>
      <c r="D91" s="68"/>
      <c r="E91" s="68"/>
      <c r="F91" s="68"/>
      <c r="G91" s="68"/>
    </row>
    <row r="92" spans="1:7" x14ac:dyDescent="0.25">
      <c r="A92" s="66"/>
      <c r="B92" s="67"/>
      <c r="C92" s="63"/>
      <c r="D92" s="68"/>
      <c r="E92" s="68"/>
      <c r="F92" s="68"/>
      <c r="G92" s="68"/>
    </row>
    <row r="93" spans="1:7" x14ac:dyDescent="0.25">
      <c r="A93" s="66"/>
      <c r="B93" s="67"/>
      <c r="C93" s="63"/>
      <c r="D93" s="68"/>
      <c r="E93" s="68"/>
      <c r="F93" s="68"/>
      <c r="G93" s="68"/>
    </row>
    <row r="94" spans="1:7" x14ac:dyDescent="0.25">
      <c r="A94" s="66"/>
      <c r="B94" s="67"/>
      <c r="C94" s="63"/>
      <c r="D94" s="68"/>
      <c r="E94" s="68"/>
      <c r="F94" s="68"/>
      <c r="G94" s="68"/>
    </row>
    <row r="95" spans="1:7" x14ac:dyDescent="0.25">
      <c r="A95" s="66"/>
      <c r="B95" s="67"/>
      <c r="C95" s="63"/>
      <c r="D95" s="68"/>
      <c r="E95" s="68"/>
      <c r="F95" s="68"/>
      <c r="G95" s="68"/>
    </row>
    <row r="96" spans="1:7" x14ac:dyDescent="0.25">
      <c r="A96" s="66"/>
      <c r="B96" s="67"/>
      <c r="C96" s="63"/>
      <c r="D96" s="68"/>
      <c r="E96" s="68"/>
      <c r="F96" s="68"/>
      <c r="G96" s="68"/>
    </row>
    <row r="97" spans="1:7" x14ac:dyDescent="0.25">
      <c r="A97" s="66"/>
      <c r="B97" s="67"/>
      <c r="C97" s="63"/>
      <c r="D97" s="68"/>
      <c r="E97" s="68"/>
      <c r="F97" s="68"/>
      <c r="G97" s="68"/>
    </row>
    <row r="98" spans="1:7" x14ac:dyDescent="0.25">
      <c r="A98" s="66"/>
      <c r="B98" s="67"/>
      <c r="C98" s="63"/>
      <c r="D98" s="68"/>
      <c r="E98" s="68"/>
      <c r="F98" s="68"/>
      <c r="G98" s="68"/>
    </row>
    <row r="99" spans="1:7" x14ac:dyDescent="0.25">
      <c r="A99" s="66"/>
      <c r="B99" s="67"/>
      <c r="C99" s="63"/>
      <c r="D99" s="68"/>
      <c r="E99" s="68"/>
      <c r="F99" s="68"/>
      <c r="G99" s="68"/>
    </row>
    <row r="100" spans="1:7" x14ac:dyDescent="0.25">
      <c r="A100" s="66"/>
      <c r="B100" s="67"/>
      <c r="C100" s="63"/>
      <c r="D100" s="68"/>
      <c r="E100" s="68"/>
      <c r="F100" s="68"/>
      <c r="G100" s="68"/>
    </row>
    <row r="101" spans="1:7" x14ac:dyDescent="0.25">
      <c r="A101" s="66"/>
      <c r="B101" s="67"/>
      <c r="C101" s="63"/>
      <c r="D101" s="68"/>
      <c r="E101" s="68"/>
      <c r="F101" s="68"/>
      <c r="G101" s="68"/>
    </row>
    <row r="102" spans="1:7" x14ac:dyDescent="0.25">
      <c r="A102" s="66"/>
      <c r="B102" s="67"/>
      <c r="C102" s="63"/>
      <c r="D102" s="68"/>
      <c r="E102" s="68"/>
      <c r="F102" s="68"/>
      <c r="G102" s="68"/>
    </row>
    <row r="103" spans="1:7" x14ac:dyDescent="0.25">
      <c r="A103" s="66"/>
      <c r="B103" s="67"/>
      <c r="C103" s="63"/>
      <c r="D103" s="68"/>
      <c r="E103" s="68"/>
      <c r="F103" s="68"/>
      <c r="G103" s="68"/>
    </row>
    <row r="104" spans="1:7" x14ac:dyDescent="0.25">
      <c r="A104" s="66"/>
      <c r="B104" s="67"/>
      <c r="C104" s="63"/>
      <c r="D104" s="68"/>
      <c r="E104" s="68"/>
      <c r="F104" s="68"/>
      <c r="G104" s="68"/>
    </row>
    <row r="105" spans="1:7" x14ac:dyDescent="0.25">
      <c r="A105" s="66"/>
      <c r="B105" s="67"/>
      <c r="C105" s="63"/>
      <c r="D105" s="68"/>
      <c r="E105" s="68"/>
      <c r="F105" s="68"/>
      <c r="G105" s="68"/>
    </row>
    <row r="106" spans="1:7" x14ac:dyDescent="0.25">
      <c r="A106" s="66"/>
      <c r="B106" s="67"/>
      <c r="C106" s="63"/>
      <c r="D106" s="68"/>
      <c r="E106" s="68"/>
      <c r="F106" s="68"/>
      <c r="G106" s="68"/>
    </row>
    <row r="107" spans="1:7" x14ac:dyDescent="0.25">
      <c r="A107" s="66"/>
      <c r="B107" s="67"/>
      <c r="C107" s="63"/>
      <c r="D107" s="68"/>
      <c r="E107" s="68"/>
      <c r="F107" s="68"/>
      <c r="G107" s="68"/>
    </row>
    <row r="108" spans="1:7" x14ac:dyDescent="0.25">
      <c r="A108" s="66"/>
      <c r="B108" s="67"/>
      <c r="C108" s="63"/>
      <c r="D108" s="68"/>
      <c r="E108" s="68"/>
      <c r="F108" s="68"/>
      <c r="G108" s="68"/>
    </row>
    <row r="109" spans="1:7" x14ac:dyDescent="0.25">
      <c r="A109" s="66"/>
      <c r="B109" s="67"/>
      <c r="C109" s="63"/>
      <c r="D109" s="68"/>
      <c r="E109" s="68"/>
      <c r="F109" s="68"/>
      <c r="G109" s="68"/>
    </row>
    <row r="110" spans="1:7" x14ac:dyDescent="0.25">
      <c r="A110" s="66"/>
      <c r="B110" s="67"/>
      <c r="C110" s="63"/>
      <c r="D110" s="68"/>
      <c r="E110" s="68"/>
      <c r="F110" s="68"/>
      <c r="G110" s="68"/>
    </row>
    <row r="111" spans="1:7" x14ac:dyDescent="0.25">
      <c r="A111" s="66"/>
      <c r="B111" s="67"/>
      <c r="C111" s="63"/>
      <c r="D111" s="68"/>
      <c r="E111" s="68"/>
      <c r="F111" s="68"/>
      <c r="G111" s="68"/>
    </row>
    <row r="112" spans="1:7" x14ac:dyDescent="0.25">
      <c r="A112" s="66"/>
      <c r="B112" s="67"/>
      <c r="C112" s="63"/>
      <c r="D112" s="68"/>
      <c r="E112" s="68"/>
      <c r="F112" s="68"/>
      <c r="G112" s="68"/>
    </row>
    <row r="113" spans="1:7" x14ac:dyDescent="0.25">
      <c r="A113" s="66"/>
      <c r="B113" s="67"/>
      <c r="C113" s="63"/>
      <c r="D113" s="68"/>
      <c r="E113" s="68"/>
      <c r="F113" s="68"/>
      <c r="G113" s="68"/>
    </row>
    <row r="114" spans="1:7" x14ac:dyDescent="0.25">
      <c r="A114" s="66"/>
      <c r="B114" s="67"/>
      <c r="C114" s="63"/>
      <c r="D114" s="68"/>
      <c r="E114" s="68"/>
      <c r="F114" s="68"/>
      <c r="G114" s="68"/>
    </row>
    <row r="115" spans="1:7" x14ac:dyDescent="0.25">
      <c r="A115" s="66"/>
      <c r="B115" s="67"/>
      <c r="C115" s="63"/>
      <c r="D115" s="68"/>
      <c r="E115" s="68"/>
      <c r="F115" s="68"/>
      <c r="G115" s="68"/>
    </row>
    <row r="116" spans="1:7" x14ac:dyDescent="0.25">
      <c r="A116" s="66"/>
      <c r="B116" s="67"/>
      <c r="C116" s="63"/>
      <c r="D116" s="68"/>
      <c r="E116" s="68"/>
      <c r="F116" s="68"/>
      <c r="G116" s="68"/>
    </row>
    <row r="117" spans="1:7" x14ac:dyDescent="0.25">
      <c r="A117" s="66"/>
      <c r="B117" s="67"/>
      <c r="C117" s="63"/>
      <c r="D117" s="68"/>
      <c r="E117" s="68"/>
      <c r="F117" s="68"/>
      <c r="G117" s="68"/>
    </row>
    <row r="118" spans="1:7" x14ac:dyDescent="0.25">
      <c r="A118" s="66"/>
      <c r="B118" s="67"/>
      <c r="C118" s="63"/>
      <c r="D118" s="68"/>
      <c r="E118" s="68"/>
      <c r="F118" s="68"/>
      <c r="G118" s="68"/>
    </row>
    <row r="119" spans="1:7" x14ac:dyDescent="0.25">
      <c r="A119" s="66"/>
      <c r="B119" s="67"/>
      <c r="C119" s="63"/>
      <c r="D119" s="68"/>
      <c r="E119" s="68"/>
      <c r="F119" s="68"/>
      <c r="G119" s="68"/>
    </row>
    <row r="120" spans="1:7" x14ac:dyDescent="0.25">
      <c r="A120" s="66"/>
      <c r="B120" s="67"/>
      <c r="C120" s="63"/>
      <c r="D120" s="68"/>
      <c r="E120" s="68"/>
      <c r="F120" s="68"/>
      <c r="G120" s="68"/>
    </row>
    <row r="121" spans="1:7" x14ac:dyDescent="0.25">
      <c r="A121" s="66"/>
      <c r="B121" s="67"/>
      <c r="C121" s="63"/>
      <c r="D121" s="68"/>
      <c r="E121" s="68"/>
      <c r="F121" s="68"/>
      <c r="G121" s="68"/>
    </row>
    <row r="122" spans="1:7" x14ac:dyDescent="0.25">
      <c r="A122" s="66"/>
      <c r="B122" s="67"/>
      <c r="C122" s="63"/>
      <c r="D122" s="68"/>
      <c r="E122" s="68"/>
      <c r="F122" s="68"/>
      <c r="G122" s="68"/>
    </row>
    <row r="123" spans="1:7" x14ac:dyDescent="0.25">
      <c r="A123" s="66"/>
      <c r="B123" s="67"/>
      <c r="C123" s="63"/>
      <c r="D123" s="68"/>
      <c r="E123" s="68"/>
      <c r="F123" s="68"/>
      <c r="G123" s="68"/>
    </row>
    <row r="124" spans="1:7" x14ac:dyDescent="0.25">
      <c r="A124" s="66"/>
      <c r="B124" s="67"/>
      <c r="C124" s="63"/>
      <c r="D124" s="68"/>
      <c r="E124" s="68"/>
      <c r="F124" s="68"/>
      <c r="G124" s="68"/>
    </row>
    <row r="125" spans="1:7" x14ac:dyDescent="0.25">
      <c r="A125" s="66"/>
      <c r="B125" s="67"/>
      <c r="C125" s="63"/>
      <c r="D125" s="68"/>
      <c r="E125" s="68"/>
      <c r="F125" s="68"/>
      <c r="G125" s="68"/>
    </row>
    <row r="126" spans="1:7" x14ac:dyDescent="0.25">
      <c r="A126" s="66"/>
      <c r="B126" s="67"/>
      <c r="C126" s="63"/>
      <c r="D126" s="68"/>
      <c r="E126" s="68"/>
      <c r="F126" s="68"/>
      <c r="G126" s="68"/>
    </row>
    <row r="127" spans="1:7" x14ac:dyDescent="0.25">
      <c r="A127" s="66"/>
      <c r="B127" s="67"/>
      <c r="C127" s="63"/>
      <c r="D127" s="68"/>
      <c r="E127" s="68"/>
      <c r="F127" s="68"/>
      <c r="G127" s="68"/>
    </row>
    <row r="128" spans="1:7" x14ac:dyDescent="0.25">
      <c r="A128" s="66"/>
      <c r="B128" s="67"/>
      <c r="C128" s="63"/>
      <c r="D128" s="68"/>
      <c r="E128" s="68"/>
      <c r="F128" s="68"/>
      <c r="G128" s="6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26"/>
  <sheetViews>
    <sheetView showOutlineSymbols="0" workbookViewId="0"/>
  </sheetViews>
  <sheetFormatPr defaultColWidth="9.140625" defaultRowHeight="15" x14ac:dyDescent="0.25"/>
  <cols>
    <col min="1" max="1" width="9.140625" style="64"/>
    <col min="2" max="2" width="7.85546875" style="64" customWidth="1"/>
    <col min="3" max="3" width="14.85546875" style="64" customWidth="1"/>
    <col min="4" max="4" width="14.140625" style="64" customWidth="1"/>
    <col min="5" max="6" width="14.85546875" style="64" customWidth="1"/>
    <col min="7" max="7" width="14.85546875" style="77" customWidth="1"/>
    <col min="8" max="16384" width="9.140625" style="64"/>
  </cols>
  <sheetData>
    <row r="1" spans="1:13" x14ac:dyDescent="0.25">
      <c r="A1" s="59"/>
      <c r="B1" s="59"/>
      <c r="C1" s="59"/>
      <c r="D1" s="59"/>
      <c r="E1" s="59"/>
      <c r="F1" s="59"/>
      <c r="G1" s="163"/>
    </row>
    <row r="2" spans="1:13" x14ac:dyDescent="0.25">
      <c r="A2" s="59"/>
      <c r="B2" s="59"/>
      <c r="C2" s="59"/>
      <c r="D2" s="59"/>
      <c r="E2" s="59"/>
      <c r="F2" s="61"/>
      <c r="G2" s="164"/>
    </row>
    <row r="3" spans="1:13" x14ac:dyDescent="0.25">
      <c r="A3" s="59"/>
      <c r="B3" s="59"/>
      <c r="C3" s="59"/>
      <c r="D3" s="59"/>
      <c r="E3" s="59"/>
      <c r="F3" s="61"/>
      <c r="G3" s="164"/>
    </row>
    <row r="4" spans="1:13" ht="21" x14ac:dyDescent="0.35">
      <c r="A4" s="86"/>
      <c r="B4" s="87" t="s">
        <v>56</v>
      </c>
      <c r="C4" s="86"/>
      <c r="D4" s="86"/>
      <c r="E4" s="61"/>
      <c r="F4" s="88"/>
      <c r="G4" s="165"/>
      <c r="K4" s="77"/>
      <c r="L4" s="76"/>
    </row>
    <row r="5" spans="1:13" x14ac:dyDescent="0.25">
      <c r="A5" s="86"/>
      <c r="B5" s="86"/>
      <c r="C5" s="86"/>
      <c r="D5" s="86"/>
      <c r="E5" s="86"/>
      <c r="F5" s="94"/>
      <c r="G5" s="127"/>
      <c r="K5" s="75"/>
      <c r="L5" s="76"/>
    </row>
    <row r="6" spans="1:13" x14ac:dyDescent="0.25">
      <c r="A6" s="86"/>
      <c r="B6" s="96" t="s">
        <v>59</v>
      </c>
      <c r="C6" s="97"/>
      <c r="D6" s="98"/>
      <c r="E6" s="99">
        <v>44927</v>
      </c>
      <c r="F6" s="100"/>
      <c r="G6" s="127"/>
      <c r="K6" s="69"/>
      <c r="L6" s="69"/>
    </row>
    <row r="7" spans="1:13" x14ac:dyDescent="0.25">
      <c r="A7" s="86"/>
      <c r="B7" s="102" t="s">
        <v>61</v>
      </c>
      <c r="C7" s="61"/>
      <c r="D7" s="89"/>
      <c r="E7" s="85">
        <v>72</v>
      </c>
      <c r="F7" s="103" t="s">
        <v>62</v>
      </c>
      <c r="G7" s="127"/>
      <c r="K7" s="71"/>
      <c r="L7" s="71"/>
    </row>
    <row r="8" spans="1:13" x14ac:dyDescent="0.25">
      <c r="A8" s="86"/>
      <c r="B8" s="102" t="s">
        <v>69</v>
      </c>
      <c r="C8" s="61"/>
      <c r="D8" s="105">
        <f>E6-1</f>
        <v>44926</v>
      </c>
      <c r="E8" s="111">
        <v>195598.26619510466</v>
      </c>
      <c r="F8" s="103" t="s">
        <v>65</v>
      </c>
      <c r="G8" s="127"/>
      <c r="K8" s="71"/>
      <c r="L8" s="71"/>
    </row>
    <row r="9" spans="1:13" x14ac:dyDescent="0.25">
      <c r="A9" s="86"/>
      <c r="B9" s="102" t="s">
        <v>70</v>
      </c>
      <c r="C9" s="61"/>
      <c r="D9" s="105">
        <f>EOMONTH(D8,E7)</f>
        <v>47118</v>
      </c>
      <c r="E9" s="106">
        <v>133375.44</v>
      </c>
      <c r="F9" s="103" t="s">
        <v>65</v>
      </c>
      <c r="G9" s="127"/>
      <c r="K9" s="71"/>
      <c r="L9" s="71"/>
    </row>
    <row r="10" spans="1:13" x14ac:dyDescent="0.25">
      <c r="A10" s="86"/>
      <c r="B10" s="102" t="s">
        <v>68</v>
      </c>
      <c r="C10" s="61"/>
      <c r="D10" s="89"/>
      <c r="E10" s="121">
        <v>1</v>
      </c>
      <c r="F10" s="103"/>
      <c r="G10" s="127"/>
      <c r="K10" s="72"/>
      <c r="L10" s="72"/>
    </row>
    <row r="11" spans="1:13" x14ac:dyDescent="0.25">
      <c r="A11" s="86"/>
      <c r="B11" s="113" t="s">
        <v>71</v>
      </c>
      <c r="C11" s="114"/>
      <c r="D11" s="115"/>
      <c r="E11" s="162">
        <v>3.3000000000000002E-2</v>
      </c>
      <c r="F11" s="116"/>
      <c r="G11" s="166"/>
      <c r="K11" s="71"/>
      <c r="L11" s="71"/>
      <c r="M11" s="72"/>
    </row>
    <row r="12" spans="1:13" x14ac:dyDescent="0.25">
      <c r="A12" s="59"/>
      <c r="B12" s="83"/>
      <c r="C12" s="67"/>
      <c r="E12" s="84"/>
      <c r="F12" s="83"/>
      <c r="G12" s="166"/>
      <c r="K12" s="71"/>
      <c r="L12" s="71"/>
      <c r="M12" s="72"/>
    </row>
    <row r="13" spans="1:13" x14ac:dyDescent="0.25">
      <c r="K13" s="71"/>
      <c r="L13" s="71"/>
      <c r="M13" s="72"/>
    </row>
    <row r="14" spans="1:13" ht="15.75" thickBot="1" x14ac:dyDescent="0.3">
      <c r="A14" s="65" t="s">
        <v>72</v>
      </c>
      <c r="B14" s="65" t="s">
        <v>73</v>
      </c>
      <c r="C14" s="65" t="s">
        <v>74</v>
      </c>
      <c r="D14" s="65" t="s">
        <v>75</v>
      </c>
      <c r="E14" s="65" t="s">
        <v>76</v>
      </c>
      <c r="F14" s="65" t="s">
        <v>77</v>
      </c>
      <c r="G14" s="167" t="s">
        <v>78</v>
      </c>
      <c r="K14" s="71"/>
      <c r="L14" s="71"/>
      <c r="M14" s="72"/>
    </row>
    <row r="15" spans="1:13" x14ac:dyDescent="0.25">
      <c r="A15" s="66">
        <f>E6</f>
        <v>44927</v>
      </c>
      <c r="B15" s="67">
        <v>1</v>
      </c>
      <c r="C15" s="63">
        <f>E8</f>
        <v>195598.26619510466</v>
      </c>
      <c r="D15" s="68">
        <f>IPMT($E$11/12,B15,$E$7,-$E$8,$E$9,0)</f>
        <v>537.89523203653789</v>
      </c>
      <c r="E15" s="68">
        <f>PPMT($E$11/12,B15,$E$7,-$E$8,$E$9,0)</f>
        <v>782.65492284528511</v>
      </c>
      <c r="F15" s="68">
        <f>SUM(D15:E15)</f>
        <v>1320.5501548818229</v>
      </c>
      <c r="G15" s="63">
        <f>C15-E15</f>
        <v>194815.61127225938</v>
      </c>
      <c r="I15" s="129"/>
      <c r="K15" s="71"/>
      <c r="L15" s="71"/>
      <c r="M15" s="72"/>
    </row>
    <row r="16" spans="1:13" x14ac:dyDescent="0.25">
      <c r="A16" s="66">
        <f>EDATE(A15,1)</f>
        <v>44958</v>
      </c>
      <c r="B16" s="67">
        <v>2</v>
      </c>
      <c r="C16" s="63">
        <f>G15</f>
        <v>194815.61127225938</v>
      </c>
      <c r="D16" s="68">
        <f t="shared" ref="D16:D79" si="0">IPMT($E$11/12,B16,$E$7,-$E$8,$E$9,0)</f>
        <v>535.7429309987134</v>
      </c>
      <c r="E16" s="68">
        <f t="shared" ref="E16:E79" si="1">PPMT($E$11/12,B16,$E$7,-$E$8,$E$9,0)</f>
        <v>784.80722388310971</v>
      </c>
      <c r="F16" s="68">
        <f t="shared" ref="F16:F79" si="2">SUM(D16:E16)</f>
        <v>1320.5501548818231</v>
      </c>
      <c r="G16" s="63">
        <f t="shared" ref="G16:G72" si="3">C16-E16</f>
        <v>194030.80404837627</v>
      </c>
      <c r="I16" s="129"/>
      <c r="K16" s="71"/>
      <c r="L16" s="71"/>
      <c r="M16" s="72"/>
    </row>
    <row r="17" spans="1:13" x14ac:dyDescent="0.25">
      <c r="A17" s="66">
        <f>EDATE(A16,1)</f>
        <v>44986</v>
      </c>
      <c r="B17" s="67">
        <v>3</v>
      </c>
      <c r="C17" s="63">
        <f>G16</f>
        <v>194030.80404837627</v>
      </c>
      <c r="D17" s="68">
        <f t="shared" si="0"/>
        <v>533.58471113303472</v>
      </c>
      <c r="E17" s="68">
        <f t="shared" si="1"/>
        <v>786.96544374878818</v>
      </c>
      <c r="F17" s="68">
        <f t="shared" si="2"/>
        <v>1320.5501548818229</v>
      </c>
      <c r="G17" s="63">
        <f t="shared" si="3"/>
        <v>193243.8386046275</v>
      </c>
      <c r="K17" s="71"/>
      <c r="L17" s="71"/>
      <c r="M17" s="72"/>
    </row>
    <row r="18" spans="1:13" x14ac:dyDescent="0.25">
      <c r="A18" s="66">
        <f t="shared" ref="A18:A81" si="4">EDATE(A17,1)</f>
        <v>45017</v>
      </c>
      <c r="B18" s="67">
        <v>4</v>
      </c>
      <c r="C18" s="63">
        <f t="shared" ref="C18:C72" si="5">G17</f>
        <v>193243.8386046275</v>
      </c>
      <c r="D18" s="68">
        <f t="shared" si="0"/>
        <v>531.42055616272557</v>
      </c>
      <c r="E18" s="68">
        <f t="shared" si="1"/>
        <v>789.12959871909732</v>
      </c>
      <c r="F18" s="68">
        <f t="shared" si="2"/>
        <v>1320.5501548818229</v>
      </c>
      <c r="G18" s="63">
        <f t="shared" si="3"/>
        <v>192454.7090059084</v>
      </c>
      <c r="K18" s="71"/>
      <c r="L18" s="71"/>
      <c r="M18" s="72"/>
    </row>
    <row r="19" spans="1:13" x14ac:dyDescent="0.25">
      <c r="A19" s="66">
        <f t="shared" si="4"/>
        <v>45047</v>
      </c>
      <c r="B19" s="67">
        <v>5</v>
      </c>
      <c r="C19" s="63">
        <f t="shared" si="5"/>
        <v>192454.7090059084</v>
      </c>
      <c r="D19" s="68">
        <f t="shared" si="0"/>
        <v>529.25044976624804</v>
      </c>
      <c r="E19" s="68">
        <f t="shared" si="1"/>
        <v>791.29970511557497</v>
      </c>
      <c r="F19" s="68">
        <f t="shared" si="2"/>
        <v>1320.5501548818229</v>
      </c>
      <c r="G19" s="63">
        <f t="shared" si="3"/>
        <v>191663.40930079282</v>
      </c>
      <c r="K19" s="71"/>
      <c r="L19" s="71"/>
      <c r="M19" s="72"/>
    </row>
    <row r="20" spans="1:13" x14ac:dyDescent="0.25">
      <c r="A20" s="66">
        <f t="shared" si="4"/>
        <v>45078</v>
      </c>
      <c r="B20" s="67">
        <v>6</v>
      </c>
      <c r="C20" s="63">
        <f t="shared" si="5"/>
        <v>191663.40930079282</v>
      </c>
      <c r="D20" s="68">
        <f t="shared" si="0"/>
        <v>527.07437557718026</v>
      </c>
      <c r="E20" s="68">
        <f t="shared" si="1"/>
        <v>793.47577930464274</v>
      </c>
      <c r="F20" s="68">
        <f t="shared" si="2"/>
        <v>1320.5501548818229</v>
      </c>
      <c r="G20" s="63">
        <f t="shared" si="3"/>
        <v>190869.93352148819</v>
      </c>
      <c r="K20" s="71"/>
      <c r="L20" s="71"/>
      <c r="M20" s="72"/>
    </row>
    <row r="21" spans="1:13" x14ac:dyDescent="0.25">
      <c r="A21" s="66">
        <f t="shared" si="4"/>
        <v>45108</v>
      </c>
      <c r="B21" s="67">
        <v>7</v>
      </c>
      <c r="C21" s="63">
        <f t="shared" si="5"/>
        <v>190869.93352148819</v>
      </c>
      <c r="D21" s="68">
        <f t="shared" si="0"/>
        <v>524.89231718409246</v>
      </c>
      <c r="E21" s="68">
        <f t="shared" si="1"/>
        <v>795.65783769773043</v>
      </c>
      <c r="F21" s="68">
        <f t="shared" si="2"/>
        <v>1320.5501548818229</v>
      </c>
      <c r="G21" s="63">
        <f t="shared" si="3"/>
        <v>190074.27568379045</v>
      </c>
      <c r="K21" s="71"/>
      <c r="L21" s="71"/>
      <c r="M21" s="72"/>
    </row>
    <row r="22" spans="1:13" x14ac:dyDescent="0.25">
      <c r="A22" s="66">
        <f>EDATE(A21,1)</f>
        <v>45139</v>
      </c>
      <c r="B22" s="67">
        <v>8</v>
      </c>
      <c r="C22" s="63">
        <f t="shared" si="5"/>
        <v>190074.27568379045</v>
      </c>
      <c r="D22" s="68">
        <f t="shared" si="0"/>
        <v>522.7042581304238</v>
      </c>
      <c r="E22" s="68">
        <f t="shared" si="1"/>
        <v>797.84589675139921</v>
      </c>
      <c r="F22" s="68">
        <f t="shared" si="2"/>
        <v>1320.5501548818229</v>
      </c>
      <c r="G22" s="63">
        <f t="shared" si="3"/>
        <v>189276.42978703906</v>
      </c>
      <c r="K22" s="71"/>
      <c r="L22" s="71"/>
      <c r="M22" s="72"/>
    </row>
    <row r="23" spans="1:13" x14ac:dyDescent="0.25">
      <c r="A23" s="66">
        <f t="shared" si="4"/>
        <v>45170</v>
      </c>
      <c r="B23" s="67">
        <v>9</v>
      </c>
      <c r="C23" s="63">
        <f t="shared" si="5"/>
        <v>189276.42978703906</v>
      </c>
      <c r="D23" s="68">
        <f t="shared" si="0"/>
        <v>520.51018191435742</v>
      </c>
      <c r="E23" s="68">
        <f t="shared" si="1"/>
        <v>800.0399729674657</v>
      </c>
      <c r="F23" s="68">
        <f t="shared" si="2"/>
        <v>1320.5501548818231</v>
      </c>
      <c r="G23" s="63">
        <f t="shared" si="3"/>
        <v>188476.38981407159</v>
      </c>
      <c r="K23" s="71"/>
      <c r="L23" s="71"/>
      <c r="M23" s="72"/>
    </row>
    <row r="24" spans="1:13" x14ac:dyDescent="0.25">
      <c r="A24" s="66">
        <f t="shared" si="4"/>
        <v>45200</v>
      </c>
      <c r="B24" s="67">
        <v>10</v>
      </c>
      <c r="C24" s="63">
        <f t="shared" si="5"/>
        <v>188476.38981407159</v>
      </c>
      <c r="D24" s="68">
        <f t="shared" si="0"/>
        <v>518.31007198869679</v>
      </c>
      <c r="E24" s="68">
        <f t="shared" si="1"/>
        <v>802.24008289312599</v>
      </c>
      <c r="F24" s="68">
        <f t="shared" si="2"/>
        <v>1320.5501548818229</v>
      </c>
      <c r="G24" s="63">
        <f t="shared" si="3"/>
        <v>187674.14973117848</v>
      </c>
      <c r="K24" s="71"/>
      <c r="L24" s="71"/>
      <c r="M24" s="72"/>
    </row>
    <row r="25" spans="1:13" x14ac:dyDescent="0.25">
      <c r="A25" s="66">
        <f t="shared" si="4"/>
        <v>45231</v>
      </c>
      <c r="B25" s="67">
        <v>11</v>
      </c>
      <c r="C25" s="63">
        <f t="shared" si="5"/>
        <v>187674.14973117848</v>
      </c>
      <c r="D25" s="68">
        <f t="shared" si="0"/>
        <v>516.10391176074074</v>
      </c>
      <c r="E25" s="68">
        <f t="shared" si="1"/>
        <v>804.44624312108226</v>
      </c>
      <c r="F25" s="68">
        <f t="shared" si="2"/>
        <v>1320.5501548818229</v>
      </c>
      <c r="G25" s="63">
        <f t="shared" si="3"/>
        <v>186869.70348805739</v>
      </c>
    </row>
    <row r="26" spans="1:13" x14ac:dyDescent="0.25">
      <c r="A26" s="66">
        <f t="shared" si="4"/>
        <v>45261</v>
      </c>
      <c r="B26" s="67">
        <v>12</v>
      </c>
      <c r="C26" s="63">
        <f t="shared" si="5"/>
        <v>186869.70348805739</v>
      </c>
      <c r="D26" s="68">
        <f t="shared" si="0"/>
        <v>513.89168459215784</v>
      </c>
      <c r="E26" s="68">
        <f t="shared" si="1"/>
        <v>806.65847028966516</v>
      </c>
      <c r="F26" s="68">
        <f t="shared" si="2"/>
        <v>1320.5501548818229</v>
      </c>
      <c r="G26" s="63">
        <f t="shared" si="3"/>
        <v>186063.04501776773</v>
      </c>
    </row>
    <row r="27" spans="1:13" x14ac:dyDescent="0.25">
      <c r="A27" s="66">
        <f t="shared" si="4"/>
        <v>45292</v>
      </c>
      <c r="B27" s="67">
        <v>13</v>
      </c>
      <c r="C27" s="63">
        <f t="shared" si="5"/>
        <v>186063.04501776773</v>
      </c>
      <c r="D27" s="68">
        <f t="shared" si="0"/>
        <v>511.67337379886123</v>
      </c>
      <c r="E27" s="68">
        <f t="shared" si="1"/>
        <v>808.87678108296177</v>
      </c>
      <c r="F27" s="68">
        <f t="shared" si="2"/>
        <v>1320.5501548818229</v>
      </c>
      <c r="G27" s="63">
        <f t="shared" si="3"/>
        <v>185254.16823668475</v>
      </c>
    </row>
    <row r="28" spans="1:13" x14ac:dyDescent="0.25">
      <c r="A28" s="66">
        <f t="shared" si="4"/>
        <v>45323</v>
      </c>
      <c r="B28" s="67">
        <v>14</v>
      </c>
      <c r="C28" s="63">
        <f t="shared" si="5"/>
        <v>185254.16823668475</v>
      </c>
      <c r="D28" s="68">
        <f t="shared" si="0"/>
        <v>509.44896265088306</v>
      </c>
      <c r="E28" s="68">
        <f t="shared" si="1"/>
        <v>811.10119223093977</v>
      </c>
      <c r="F28" s="68">
        <f t="shared" si="2"/>
        <v>1320.5501548818229</v>
      </c>
      <c r="G28" s="63">
        <f t="shared" si="3"/>
        <v>184443.06704445381</v>
      </c>
    </row>
    <row r="29" spans="1:13" x14ac:dyDescent="0.25">
      <c r="A29" s="66">
        <f t="shared" si="4"/>
        <v>45352</v>
      </c>
      <c r="B29" s="67">
        <v>15</v>
      </c>
      <c r="C29" s="63">
        <f t="shared" si="5"/>
        <v>184443.06704445381</v>
      </c>
      <c r="D29" s="68">
        <f t="shared" si="0"/>
        <v>507.21843437224794</v>
      </c>
      <c r="E29" s="68">
        <f t="shared" si="1"/>
        <v>813.33172050957489</v>
      </c>
      <c r="F29" s="68">
        <f t="shared" si="2"/>
        <v>1320.5501548818229</v>
      </c>
      <c r="G29" s="63">
        <f t="shared" si="3"/>
        <v>183629.73532394425</v>
      </c>
    </row>
    <row r="30" spans="1:13" x14ac:dyDescent="0.25">
      <c r="A30" s="66">
        <f t="shared" si="4"/>
        <v>45383</v>
      </c>
      <c r="B30" s="67">
        <v>16</v>
      </c>
      <c r="C30" s="63">
        <f t="shared" si="5"/>
        <v>183629.73532394425</v>
      </c>
      <c r="D30" s="68">
        <f t="shared" si="0"/>
        <v>504.98177214084666</v>
      </c>
      <c r="E30" s="68">
        <f t="shared" si="1"/>
        <v>815.56838274097618</v>
      </c>
      <c r="F30" s="68">
        <f t="shared" si="2"/>
        <v>1320.5501548818229</v>
      </c>
      <c r="G30" s="63">
        <f t="shared" si="3"/>
        <v>182814.16694120326</v>
      </c>
    </row>
    <row r="31" spans="1:13" x14ac:dyDescent="0.25">
      <c r="A31" s="66">
        <f t="shared" si="4"/>
        <v>45413</v>
      </c>
      <c r="B31" s="67">
        <v>17</v>
      </c>
      <c r="C31" s="63">
        <f t="shared" si="5"/>
        <v>182814.16694120326</v>
      </c>
      <c r="D31" s="68">
        <f t="shared" si="0"/>
        <v>502.73895908830895</v>
      </c>
      <c r="E31" s="68">
        <f t="shared" si="1"/>
        <v>817.811195793514</v>
      </c>
      <c r="F31" s="68">
        <f t="shared" si="2"/>
        <v>1320.5501548818229</v>
      </c>
      <c r="G31" s="63">
        <f t="shared" si="3"/>
        <v>181996.35574540976</v>
      </c>
    </row>
    <row r="32" spans="1:13" x14ac:dyDescent="0.25">
      <c r="A32" s="66">
        <f t="shared" si="4"/>
        <v>45444</v>
      </c>
      <c r="B32" s="67">
        <v>18</v>
      </c>
      <c r="C32" s="63">
        <f t="shared" si="5"/>
        <v>181996.35574540976</v>
      </c>
      <c r="D32" s="68">
        <f t="shared" si="0"/>
        <v>500.48997829987684</v>
      </c>
      <c r="E32" s="68">
        <f t="shared" si="1"/>
        <v>820.06017658194617</v>
      </c>
      <c r="F32" s="68">
        <f t="shared" si="2"/>
        <v>1320.5501548818229</v>
      </c>
      <c r="G32" s="63">
        <f t="shared" si="3"/>
        <v>181176.2955688278</v>
      </c>
    </row>
    <row r="33" spans="1:7" x14ac:dyDescent="0.25">
      <c r="A33" s="66">
        <f t="shared" si="4"/>
        <v>45474</v>
      </c>
      <c r="B33" s="67">
        <v>19</v>
      </c>
      <c r="C33" s="63">
        <f t="shared" si="5"/>
        <v>181176.2955688278</v>
      </c>
      <c r="D33" s="68">
        <f t="shared" si="0"/>
        <v>498.23481281427644</v>
      </c>
      <c r="E33" s="68">
        <f t="shared" si="1"/>
        <v>822.31534206754657</v>
      </c>
      <c r="F33" s="68">
        <f t="shared" si="2"/>
        <v>1320.5501548818229</v>
      </c>
      <c r="G33" s="63">
        <f t="shared" si="3"/>
        <v>180353.98022676026</v>
      </c>
    </row>
    <row r="34" spans="1:7" x14ac:dyDescent="0.25">
      <c r="A34" s="66">
        <f t="shared" si="4"/>
        <v>45505</v>
      </c>
      <c r="B34" s="67">
        <v>20</v>
      </c>
      <c r="C34" s="63">
        <f t="shared" si="5"/>
        <v>180353.98022676026</v>
      </c>
      <c r="D34" s="68">
        <f t="shared" si="0"/>
        <v>495.97344562359064</v>
      </c>
      <c r="E34" s="68">
        <f t="shared" si="1"/>
        <v>824.57670925823231</v>
      </c>
      <c r="F34" s="68">
        <f t="shared" si="2"/>
        <v>1320.5501548818229</v>
      </c>
      <c r="G34" s="63">
        <f t="shared" si="3"/>
        <v>179529.40351750204</v>
      </c>
    </row>
    <row r="35" spans="1:7" x14ac:dyDescent="0.25">
      <c r="A35" s="66">
        <f t="shared" si="4"/>
        <v>45536</v>
      </c>
      <c r="B35" s="67">
        <v>21</v>
      </c>
      <c r="C35" s="63">
        <f t="shared" si="5"/>
        <v>179529.40351750204</v>
      </c>
      <c r="D35" s="68">
        <f t="shared" si="0"/>
        <v>493.70585967313059</v>
      </c>
      <c r="E35" s="68">
        <f t="shared" si="1"/>
        <v>826.84429520869242</v>
      </c>
      <c r="F35" s="68">
        <f t="shared" si="2"/>
        <v>1320.5501548818229</v>
      </c>
      <c r="G35" s="63">
        <f t="shared" si="3"/>
        <v>178702.55922229335</v>
      </c>
    </row>
    <row r="36" spans="1:7" x14ac:dyDescent="0.25">
      <c r="A36" s="66">
        <f t="shared" si="4"/>
        <v>45566</v>
      </c>
      <c r="B36" s="67">
        <v>22</v>
      </c>
      <c r="C36" s="63">
        <f t="shared" si="5"/>
        <v>178702.55922229335</v>
      </c>
      <c r="D36" s="68">
        <f t="shared" si="0"/>
        <v>491.4320378613067</v>
      </c>
      <c r="E36" s="68">
        <f t="shared" si="1"/>
        <v>829.11811702051625</v>
      </c>
      <c r="F36" s="68">
        <f t="shared" si="2"/>
        <v>1320.5501548818229</v>
      </c>
      <c r="G36" s="63">
        <f t="shared" si="3"/>
        <v>177873.44110527282</v>
      </c>
    </row>
    <row r="37" spans="1:7" x14ac:dyDescent="0.25">
      <c r="A37" s="66">
        <f t="shared" si="4"/>
        <v>45597</v>
      </c>
      <c r="B37" s="67">
        <v>23</v>
      </c>
      <c r="C37" s="63">
        <f t="shared" si="5"/>
        <v>177873.44110527282</v>
      </c>
      <c r="D37" s="68">
        <f t="shared" si="0"/>
        <v>489.15196303950023</v>
      </c>
      <c r="E37" s="68">
        <f t="shared" si="1"/>
        <v>831.39819184232272</v>
      </c>
      <c r="F37" s="68">
        <f t="shared" si="2"/>
        <v>1320.5501548818229</v>
      </c>
      <c r="G37" s="63">
        <f t="shared" si="3"/>
        <v>177042.04291343052</v>
      </c>
    </row>
    <row r="38" spans="1:7" x14ac:dyDescent="0.25">
      <c r="A38" s="66">
        <f t="shared" si="4"/>
        <v>45627</v>
      </c>
      <c r="B38" s="67">
        <v>24</v>
      </c>
      <c r="C38" s="63">
        <f t="shared" si="5"/>
        <v>177042.04291343052</v>
      </c>
      <c r="D38" s="68">
        <f t="shared" si="0"/>
        <v>486.8656180119338</v>
      </c>
      <c r="E38" s="68">
        <f t="shared" si="1"/>
        <v>833.68453686988903</v>
      </c>
      <c r="F38" s="68">
        <f t="shared" si="2"/>
        <v>1320.5501548818229</v>
      </c>
      <c r="G38" s="63">
        <f t="shared" si="3"/>
        <v>176208.35837656062</v>
      </c>
    </row>
    <row r="39" spans="1:7" x14ac:dyDescent="0.25">
      <c r="A39" s="66">
        <f t="shared" si="4"/>
        <v>45658</v>
      </c>
      <c r="B39" s="67">
        <v>25</v>
      </c>
      <c r="C39" s="63">
        <f t="shared" si="5"/>
        <v>176208.35837656062</v>
      </c>
      <c r="D39" s="68">
        <f t="shared" si="0"/>
        <v>484.57298553554159</v>
      </c>
      <c r="E39" s="68">
        <f t="shared" si="1"/>
        <v>835.97716934628136</v>
      </c>
      <c r="F39" s="68">
        <f t="shared" si="2"/>
        <v>1320.5501548818229</v>
      </c>
      <c r="G39" s="63">
        <f t="shared" si="3"/>
        <v>175372.38120721435</v>
      </c>
    </row>
    <row r="40" spans="1:7" x14ac:dyDescent="0.25">
      <c r="A40" s="66">
        <f t="shared" si="4"/>
        <v>45689</v>
      </c>
      <c r="B40" s="67">
        <v>26</v>
      </c>
      <c r="C40" s="63">
        <f t="shared" si="5"/>
        <v>175372.38120721435</v>
      </c>
      <c r="D40" s="68">
        <f t="shared" si="0"/>
        <v>482.27404831983932</v>
      </c>
      <c r="E40" s="68">
        <f t="shared" si="1"/>
        <v>838.27610656198374</v>
      </c>
      <c r="F40" s="68">
        <f t="shared" si="2"/>
        <v>1320.5501548818231</v>
      </c>
      <c r="G40" s="63">
        <f t="shared" si="3"/>
        <v>174534.10510065238</v>
      </c>
    </row>
    <row r="41" spans="1:7" x14ac:dyDescent="0.25">
      <c r="A41" s="66">
        <f t="shared" si="4"/>
        <v>45717</v>
      </c>
      <c r="B41" s="67">
        <v>27</v>
      </c>
      <c r="C41" s="63">
        <f t="shared" si="5"/>
        <v>174534.10510065238</v>
      </c>
      <c r="D41" s="68">
        <f t="shared" si="0"/>
        <v>479.9687890267939</v>
      </c>
      <c r="E41" s="68">
        <f t="shared" si="1"/>
        <v>840.58136585502905</v>
      </c>
      <c r="F41" s="68">
        <f t="shared" si="2"/>
        <v>1320.5501548818229</v>
      </c>
      <c r="G41" s="63">
        <f t="shared" si="3"/>
        <v>173693.52373479735</v>
      </c>
    </row>
    <row r="42" spans="1:7" x14ac:dyDescent="0.25">
      <c r="A42" s="66">
        <f t="shared" si="4"/>
        <v>45748</v>
      </c>
      <c r="B42" s="67">
        <v>28</v>
      </c>
      <c r="C42" s="63">
        <f t="shared" si="5"/>
        <v>173693.52373479735</v>
      </c>
      <c r="D42" s="68">
        <f t="shared" si="0"/>
        <v>477.65719027069258</v>
      </c>
      <c r="E42" s="68">
        <f t="shared" si="1"/>
        <v>842.89296461113042</v>
      </c>
      <c r="F42" s="68">
        <f t="shared" si="2"/>
        <v>1320.5501548818229</v>
      </c>
      <c r="G42" s="63">
        <f t="shared" si="3"/>
        <v>172850.63077018622</v>
      </c>
    </row>
    <row r="43" spans="1:7" x14ac:dyDescent="0.25">
      <c r="A43" s="66">
        <f t="shared" si="4"/>
        <v>45778</v>
      </c>
      <c r="B43" s="67">
        <v>29</v>
      </c>
      <c r="C43" s="63">
        <f t="shared" si="5"/>
        <v>172850.63077018622</v>
      </c>
      <c r="D43" s="68">
        <f t="shared" si="0"/>
        <v>475.33923461801191</v>
      </c>
      <c r="E43" s="68">
        <f t="shared" si="1"/>
        <v>845.21092026381098</v>
      </c>
      <c r="F43" s="68">
        <f t="shared" si="2"/>
        <v>1320.5501548818229</v>
      </c>
      <c r="G43" s="63">
        <f t="shared" si="3"/>
        <v>172005.41984992241</v>
      </c>
    </row>
    <row r="44" spans="1:7" x14ac:dyDescent="0.25">
      <c r="A44" s="66">
        <f t="shared" si="4"/>
        <v>45809</v>
      </c>
      <c r="B44" s="67">
        <v>30</v>
      </c>
      <c r="C44" s="63">
        <f t="shared" si="5"/>
        <v>172005.41984992241</v>
      </c>
      <c r="D44" s="68">
        <f t="shared" si="0"/>
        <v>473.01490458728654</v>
      </c>
      <c r="E44" s="68">
        <f t="shared" si="1"/>
        <v>847.53525029453647</v>
      </c>
      <c r="F44" s="68">
        <f t="shared" si="2"/>
        <v>1320.5501548818229</v>
      </c>
      <c r="G44" s="63">
        <f t="shared" si="3"/>
        <v>171157.88459962787</v>
      </c>
    </row>
    <row r="45" spans="1:7" x14ac:dyDescent="0.25">
      <c r="A45" s="66">
        <f t="shared" si="4"/>
        <v>45839</v>
      </c>
      <c r="B45" s="67">
        <v>31</v>
      </c>
      <c r="C45" s="63">
        <f t="shared" si="5"/>
        <v>171157.88459962787</v>
      </c>
      <c r="D45" s="68">
        <f t="shared" si="0"/>
        <v>470.6841826489765</v>
      </c>
      <c r="E45" s="68">
        <f t="shared" si="1"/>
        <v>849.86597223284639</v>
      </c>
      <c r="F45" s="68">
        <f t="shared" si="2"/>
        <v>1320.5501548818229</v>
      </c>
      <c r="G45" s="63">
        <f t="shared" si="3"/>
        <v>170308.01862739501</v>
      </c>
    </row>
    <row r="46" spans="1:7" x14ac:dyDescent="0.25">
      <c r="A46" s="66">
        <f t="shared" si="4"/>
        <v>45870</v>
      </c>
      <c r="B46" s="67">
        <v>32</v>
      </c>
      <c r="C46" s="63">
        <f t="shared" si="5"/>
        <v>170308.01862739501</v>
      </c>
      <c r="D46" s="68">
        <f t="shared" si="0"/>
        <v>468.34705122533614</v>
      </c>
      <c r="E46" s="68">
        <f t="shared" si="1"/>
        <v>852.20310365648675</v>
      </c>
      <c r="F46" s="68">
        <f t="shared" si="2"/>
        <v>1320.5501548818229</v>
      </c>
      <c r="G46" s="63">
        <f t="shared" si="3"/>
        <v>169455.81552373854</v>
      </c>
    </row>
    <row r="47" spans="1:7" x14ac:dyDescent="0.25">
      <c r="A47" s="66">
        <f t="shared" si="4"/>
        <v>45901</v>
      </c>
      <c r="B47" s="67">
        <v>33</v>
      </c>
      <c r="C47" s="63">
        <f t="shared" si="5"/>
        <v>169455.81552373854</v>
      </c>
      <c r="D47" s="68">
        <f t="shared" si="0"/>
        <v>466.00349269028084</v>
      </c>
      <c r="E47" s="68">
        <f t="shared" si="1"/>
        <v>854.54666219154217</v>
      </c>
      <c r="F47" s="68">
        <f t="shared" si="2"/>
        <v>1320.5501548818229</v>
      </c>
      <c r="G47" s="63">
        <f t="shared" si="3"/>
        <v>168601.268861547</v>
      </c>
    </row>
    <row r="48" spans="1:7" x14ac:dyDescent="0.25">
      <c r="A48" s="66">
        <f t="shared" si="4"/>
        <v>45931</v>
      </c>
      <c r="B48" s="67">
        <v>34</v>
      </c>
      <c r="C48" s="63">
        <f t="shared" si="5"/>
        <v>168601.268861547</v>
      </c>
      <c r="D48" s="68">
        <f t="shared" si="0"/>
        <v>463.65348936925415</v>
      </c>
      <c r="E48" s="68">
        <f t="shared" si="1"/>
        <v>856.8966655125688</v>
      </c>
      <c r="F48" s="68">
        <f t="shared" si="2"/>
        <v>1320.5501548818229</v>
      </c>
      <c r="G48" s="63">
        <f t="shared" si="3"/>
        <v>167744.37219603444</v>
      </c>
    </row>
    <row r="49" spans="1:7" x14ac:dyDescent="0.25">
      <c r="A49" s="66">
        <f t="shared" si="4"/>
        <v>45962</v>
      </c>
      <c r="B49" s="67">
        <v>35</v>
      </c>
      <c r="C49" s="63">
        <f t="shared" si="5"/>
        <v>167744.37219603444</v>
      </c>
      <c r="D49" s="68">
        <f t="shared" si="0"/>
        <v>461.29702353909454</v>
      </c>
      <c r="E49" s="68">
        <f t="shared" si="1"/>
        <v>859.25313134272847</v>
      </c>
      <c r="F49" s="68">
        <f t="shared" si="2"/>
        <v>1320.5501548818229</v>
      </c>
      <c r="G49" s="63">
        <f t="shared" si="3"/>
        <v>166885.11906469171</v>
      </c>
    </row>
    <row r="50" spans="1:7" x14ac:dyDescent="0.25">
      <c r="A50" s="66">
        <f t="shared" si="4"/>
        <v>45992</v>
      </c>
      <c r="B50" s="67">
        <v>36</v>
      </c>
      <c r="C50" s="63">
        <f t="shared" si="5"/>
        <v>166885.11906469171</v>
      </c>
      <c r="D50" s="68">
        <f t="shared" si="0"/>
        <v>458.93407742790203</v>
      </c>
      <c r="E50" s="68">
        <f t="shared" si="1"/>
        <v>861.61607745392087</v>
      </c>
      <c r="F50" s="68">
        <f t="shared" si="2"/>
        <v>1320.5501548818229</v>
      </c>
      <c r="G50" s="63">
        <f t="shared" si="3"/>
        <v>166023.50298723779</v>
      </c>
    </row>
    <row r="51" spans="1:7" x14ac:dyDescent="0.25">
      <c r="A51" s="66">
        <f t="shared" si="4"/>
        <v>46023</v>
      </c>
      <c r="B51" s="67">
        <v>37</v>
      </c>
      <c r="C51" s="63">
        <f t="shared" si="5"/>
        <v>166023.50298723779</v>
      </c>
      <c r="D51" s="68">
        <f t="shared" si="0"/>
        <v>456.56463321490372</v>
      </c>
      <c r="E51" s="68">
        <f t="shared" si="1"/>
        <v>863.98552166691923</v>
      </c>
      <c r="F51" s="68">
        <f t="shared" si="2"/>
        <v>1320.5501548818229</v>
      </c>
      <c r="G51" s="63">
        <f t="shared" si="3"/>
        <v>165159.51746557088</v>
      </c>
    </row>
    <row r="52" spans="1:7" x14ac:dyDescent="0.25">
      <c r="A52" s="66">
        <f t="shared" si="4"/>
        <v>46054</v>
      </c>
      <c r="B52" s="67">
        <v>38</v>
      </c>
      <c r="C52" s="63">
        <f t="shared" si="5"/>
        <v>165159.51746557088</v>
      </c>
      <c r="D52" s="68">
        <f t="shared" si="0"/>
        <v>454.18867303031976</v>
      </c>
      <c r="E52" s="68">
        <f t="shared" si="1"/>
        <v>866.3614818515033</v>
      </c>
      <c r="F52" s="68">
        <f t="shared" si="2"/>
        <v>1320.5501548818231</v>
      </c>
      <c r="G52" s="63">
        <f t="shared" si="3"/>
        <v>164293.15598371939</v>
      </c>
    </row>
    <row r="53" spans="1:7" x14ac:dyDescent="0.25">
      <c r="A53" s="66">
        <f t="shared" si="4"/>
        <v>46082</v>
      </c>
      <c r="B53" s="67">
        <v>39</v>
      </c>
      <c r="C53" s="63">
        <f t="shared" si="5"/>
        <v>164293.15598371939</v>
      </c>
      <c r="D53" s="68">
        <f t="shared" si="0"/>
        <v>451.80617895522806</v>
      </c>
      <c r="E53" s="68">
        <f t="shared" si="1"/>
        <v>868.74397592659489</v>
      </c>
      <c r="F53" s="68">
        <f t="shared" si="2"/>
        <v>1320.5501548818229</v>
      </c>
      <c r="G53" s="63">
        <f t="shared" si="3"/>
        <v>163424.41200779279</v>
      </c>
    </row>
    <row r="54" spans="1:7" x14ac:dyDescent="0.25">
      <c r="A54" s="66">
        <f t="shared" si="4"/>
        <v>46113</v>
      </c>
      <c r="B54" s="67">
        <v>40</v>
      </c>
      <c r="C54" s="63">
        <f t="shared" si="5"/>
        <v>163424.41200779279</v>
      </c>
      <c r="D54" s="68">
        <f t="shared" si="0"/>
        <v>449.41713302142989</v>
      </c>
      <c r="E54" s="68">
        <f t="shared" si="1"/>
        <v>871.133021860393</v>
      </c>
      <c r="F54" s="68">
        <f t="shared" si="2"/>
        <v>1320.5501548818229</v>
      </c>
      <c r="G54" s="63">
        <f t="shared" si="3"/>
        <v>162553.27898593241</v>
      </c>
    </row>
    <row r="55" spans="1:7" x14ac:dyDescent="0.25">
      <c r="A55" s="66">
        <f t="shared" si="4"/>
        <v>46143</v>
      </c>
      <c r="B55" s="67">
        <v>41</v>
      </c>
      <c r="C55" s="63">
        <f t="shared" si="5"/>
        <v>162553.27898593241</v>
      </c>
      <c r="D55" s="68">
        <f t="shared" si="0"/>
        <v>447.02151721131384</v>
      </c>
      <c r="E55" s="68">
        <f t="shared" si="1"/>
        <v>873.52863767050906</v>
      </c>
      <c r="F55" s="68">
        <f t="shared" si="2"/>
        <v>1320.5501548818229</v>
      </c>
      <c r="G55" s="63">
        <f t="shared" si="3"/>
        <v>161679.75034826191</v>
      </c>
    </row>
    <row r="56" spans="1:7" x14ac:dyDescent="0.25">
      <c r="A56" s="66">
        <f t="shared" si="4"/>
        <v>46174</v>
      </c>
      <c r="B56" s="67">
        <v>42</v>
      </c>
      <c r="C56" s="63">
        <f t="shared" si="5"/>
        <v>161679.75034826191</v>
      </c>
      <c r="D56" s="68">
        <f t="shared" si="0"/>
        <v>444.61931345771995</v>
      </c>
      <c r="E56" s="68">
        <f t="shared" si="1"/>
        <v>875.93084142410294</v>
      </c>
      <c r="F56" s="68">
        <f t="shared" si="2"/>
        <v>1320.5501548818229</v>
      </c>
      <c r="G56" s="63">
        <f t="shared" si="3"/>
        <v>160803.81950683781</v>
      </c>
    </row>
    <row r="57" spans="1:7" x14ac:dyDescent="0.25">
      <c r="A57" s="66">
        <f t="shared" si="4"/>
        <v>46204</v>
      </c>
      <c r="B57" s="67">
        <v>43</v>
      </c>
      <c r="C57" s="63">
        <f t="shared" si="5"/>
        <v>160803.81950683781</v>
      </c>
      <c r="D57" s="68">
        <f t="shared" si="0"/>
        <v>442.21050364380369</v>
      </c>
      <c r="E57" s="68">
        <f t="shared" si="1"/>
        <v>878.3396512380192</v>
      </c>
      <c r="F57" s="68">
        <f t="shared" si="2"/>
        <v>1320.5501548818229</v>
      </c>
      <c r="G57" s="63">
        <f t="shared" si="3"/>
        <v>159925.47985559978</v>
      </c>
    </row>
    <row r="58" spans="1:7" x14ac:dyDescent="0.25">
      <c r="A58" s="66">
        <f t="shared" si="4"/>
        <v>46235</v>
      </c>
      <c r="B58" s="67">
        <v>44</v>
      </c>
      <c r="C58" s="63">
        <f t="shared" si="5"/>
        <v>159925.47985559978</v>
      </c>
      <c r="D58" s="68">
        <f t="shared" si="0"/>
        <v>439.7950696028991</v>
      </c>
      <c r="E58" s="68">
        <f t="shared" si="1"/>
        <v>880.75508527892384</v>
      </c>
      <c r="F58" s="68">
        <f t="shared" si="2"/>
        <v>1320.5501548818229</v>
      </c>
      <c r="G58" s="63">
        <f t="shared" si="3"/>
        <v>159044.72477032087</v>
      </c>
    </row>
    <row r="59" spans="1:7" x14ac:dyDescent="0.25">
      <c r="A59" s="66">
        <f t="shared" si="4"/>
        <v>46266</v>
      </c>
      <c r="B59" s="67">
        <v>45</v>
      </c>
      <c r="C59" s="63">
        <f t="shared" si="5"/>
        <v>159044.72477032087</v>
      </c>
      <c r="D59" s="68">
        <f t="shared" si="0"/>
        <v>437.37299311838211</v>
      </c>
      <c r="E59" s="68">
        <f t="shared" si="1"/>
        <v>883.17716176344084</v>
      </c>
      <c r="F59" s="68">
        <f t="shared" si="2"/>
        <v>1320.5501548818229</v>
      </c>
      <c r="G59" s="63">
        <f t="shared" si="3"/>
        <v>158161.54760855742</v>
      </c>
    </row>
    <row r="60" spans="1:7" x14ac:dyDescent="0.25">
      <c r="A60" s="66">
        <f t="shared" si="4"/>
        <v>46296</v>
      </c>
      <c r="B60" s="67">
        <v>46</v>
      </c>
      <c r="C60" s="63">
        <f t="shared" si="5"/>
        <v>158161.54760855742</v>
      </c>
      <c r="D60" s="68">
        <f t="shared" si="0"/>
        <v>434.94425592353264</v>
      </c>
      <c r="E60" s="68">
        <f t="shared" si="1"/>
        <v>885.60589895829025</v>
      </c>
      <c r="F60" s="68">
        <f t="shared" si="2"/>
        <v>1320.5501548818229</v>
      </c>
      <c r="G60" s="63">
        <f t="shared" si="3"/>
        <v>157275.94170959914</v>
      </c>
    </row>
    <row r="61" spans="1:7" x14ac:dyDescent="0.25">
      <c r="A61" s="66">
        <f t="shared" si="4"/>
        <v>46327</v>
      </c>
      <c r="B61" s="67">
        <v>47</v>
      </c>
      <c r="C61" s="63">
        <f t="shared" si="5"/>
        <v>157275.94170959914</v>
      </c>
      <c r="D61" s="68">
        <f t="shared" si="0"/>
        <v>432.50883970139728</v>
      </c>
      <c r="E61" s="68">
        <f t="shared" si="1"/>
        <v>888.04131518042573</v>
      </c>
      <c r="F61" s="68">
        <f t="shared" si="2"/>
        <v>1320.5501548818229</v>
      </c>
      <c r="G61" s="63">
        <f t="shared" si="3"/>
        <v>156387.90039441871</v>
      </c>
    </row>
    <row r="62" spans="1:7" x14ac:dyDescent="0.25">
      <c r="A62" s="66">
        <f t="shared" si="4"/>
        <v>46357</v>
      </c>
      <c r="B62" s="67">
        <v>48</v>
      </c>
      <c r="C62" s="63">
        <f t="shared" si="5"/>
        <v>156387.90039441871</v>
      </c>
      <c r="D62" s="68">
        <f t="shared" si="0"/>
        <v>430.06672608465112</v>
      </c>
      <c r="E62" s="68">
        <f t="shared" si="1"/>
        <v>890.48342879717165</v>
      </c>
      <c r="F62" s="68">
        <f t="shared" si="2"/>
        <v>1320.5501548818229</v>
      </c>
      <c r="G62" s="63">
        <f t="shared" si="3"/>
        <v>155497.41696562155</v>
      </c>
    </row>
    <row r="63" spans="1:7" x14ac:dyDescent="0.25">
      <c r="A63" s="66">
        <f t="shared" si="4"/>
        <v>46388</v>
      </c>
      <c r="B63" s="67">
        <v>49</v>
      </c>
      <c r="C63" s="63">
        <f t="shared" si="5"/>
        <v>155497.41696562155</v>
      </c>
      <c r="D63" s="68">
        <f t="shared" si="0"/>
        <v>427.61789665545894</v>
      </c>
      <c r="E63" s="68">
        <f t="shared" si="1"/>
        <v>892.93225822636407</v>
      </c>
      <c r="F63" s="68">
        <f t="shared" si="2"/>
        <v>1320.5501548818229</v>
      </c>
      <c r="G63" s="63">
        <f t="shared" si="3"/>
        <v>154604.4847073952</v>
      </c>
    </row>
    <row r="64" spans="1:7" x14ac:dyDescent="0.25">
      <c r="A64" s="66">
        <f t="shared" si="4"/>
        <v>46419</v>
      </c>
      <c r="B64" s="67">
        <v>50</v>
      </c>
      <c r="C64" s="63">
        <f t="shared" si="5"/>
        <v>154604.4847073952</v>
      </c>
      <c r="D64" s="68">
        <f t="shared" si="0"/>
        <v>425.16233294533646</v>
      </c>
      <c r="E64" s="68">
        <f t="shared" si="1"/>
        <v>895.3878219364866</v>
      </c>
      <c r="F64" s="68">
        <f t="shared" si="2"/>
        <v>1320.5501548818231</v>
      </c>
      <c r="G64" s="63">
        <f t="shared" si="3"/>
        <v>153709.09688545871</v>
      </c>
    </row>
    <row r="65" spans="1:7" x14ac:dyDescent="0.25">
      <c r="A65" s="66">
        <f t="shared" si="4"/>
        <v>46447</v>
      </c>
      <c r="B65" s="67">
        <v>51</v>
      </c>
      <c r="C65" s="63">
        <f t="shared" si="5"/>
        <v>153709.09688545871</v>
      </c>
      <c r="D65" s="68">
        <f t="shared" si="0"/>
        <v>422.70001643501109</v>
      </c>
      <c r="E65" s="68">
        <f t="shared" si="1"/>
        <v>897.8501384468118</v>
      </c>
      <c r="F65" s="68">
        <f t="shared" si="2"/>
        <v>1320.5501548818229</v>
      </c>
      <c r="G65" s="63">
        <f t="shared" si="3"/>
        <v>152811.2467470119</v>
      </c>
    </row>
    <row r="66" spans="1:7" x14ac:dyDescent="0.25">
      <c r="A66" s="66">
        <f t="shared" si="4"/>
        <v>46478</v>
      </c>
      <c r="B66" s="67">
        <v>52</v>
      </c>
      <c r="C66" s="63">
        <f t="shared" si="5"/>
        <v>152811.2467470119</v>
      </c>
      <c r="D66" s="68">
        <f t="shared" si="0"/>
        <v>420.23092855428234</v>
      </c>
      <c r="E66" s="68">
        <f t="shared" si="1"/>
        <v>900.3192263275406</v>
      </c>
      <c r="F66" s="68">
        <f t="shared" si="2"/>
        <v>1320.5501548818229</v>
      </c>
      <c r="G66" s="63">
        <f t="shared" si="3"/>
        <v>151910.92752068437</v>
      </c>
    </row>
    <row r="67" spans="1:7" x14ac:dyDescent="0.25">
      <c r="A67" s="66">
        <f t="shared" si="4"/>
        <v>46508</v>
      </c>
      <c r="B67" s="67">
        <v>53</v>
      </c>
      <c r="C67" s="63">
        <f t="shared" si="5"/>
        <v>151910.92752068437</v>
      </c>
      <c r="D67" s="68">
        <f t="shared" si="0"/>
        <v>417.75505068188158</v>
      </c>
      <c r="E67" s="68">
        <f t="shared" si="1"/>
        <v>902.79510419994131</v>
      </c>
      <c r="F67" s="68">
        <f t="shared" si="2"/>
        <v>1320.5501548818229</v>
      </c>
      <c r="G67" s="63">
        <f t="shared" si="3"/>
        <v>151008.13241648444</v>
      </c>
    </row>
    <row r="68" spans="1:7" x14ac:dyDescent="0.25">
      <c r="A68" s="66">
        <f t="shared" si="4"/>
        <v>46539</v>
      </c>
      <c r="B68" s="67">
        <v>54</v>
      </c>
      <c r="C68" s="63">
        <f t="shared" si="5"/>
        <v>151008.13241648444</v>
      </c>
      <c r="D68" s="68">
        <f t="shared" si="0"/>
        <v>415.27236414533178</v>
      </c>
      <c r="E68" s="68">
        <f t="shared" si="1"/>
        <v>905.27779073649106</v>
      </c>
      <c r="F68" s="68">
        <f t="shared" si="2"/>
        <v>1320.5501548818229</v>
      </c>
      <c r="G68" s="63">
        <f t="shared" si="3"/>
        <v>150102.85462574795</v>
      </c>
    </row>
    <row r="69" spans="1:7" x14ac:dyDescent="0.25">
      <c r="A69" s="66">
        <f t="shared" si="4"/>
        <v>46569</v>
      </c>
      <c r="B69" s="67">
        <v>55</v>
      </c>
      <c r="C69" s="63">
        <f t="shared" si="5"/>
        <v>150102.85462574795</v>
      </c>
      <c r="D69" s="68">
        <f t="shared" si="0"/>
        <v>412.78285022080644</v>
      </c>
      <c r="E69" s="68">
        <f t="shared" si="1"/>
        <v>907.76730466101651</v>
      </c>
      <c r="F69" s="68">
        <f t="shared" si="2"/>
        <v>1320.5501548818229</v>
      </c>
      <c r="G69" s="63">
        <f t="shared" si="3"/>
        <v>149195.08732108693</v>
      </c>
    </row>
    <row r="70" spans="1:7" x14ac:dyDescent="0.25">
      <c r="A70" s="66">
        <f t="shared" si="4"/>
        <v>46600</v>
      </c>
      <c r="B70" s="67">
        <v>56</v>
      </c>
      <c r="C70" s="63">
        <f t="shared" si="5"/>
        <v>149195.08732108693</v>
      </c>
      <c r="D70" s="68">
        <f t="shared" si="0"/>
        <v>410.2864901329886</v>
      </c>
      <c r="E70" s="68">
        <f t="shared" si="1"/>
        <v>910.26366474883446</v>
      </c>
      <c r="F70" s="68">
        <f t="shared" si="2"/>
        <v>1320.5501548818231</v>
      </c>
      <c r="G70" s="63">
        <f t="shared" si="3"/>
        <v>148284.82365633809</v>
      </c>
    </row>
    <row r="71" spans="1:7" x14ac:dyDescent="0.25">
      <c r="A71" s="66">
        <f t="shared" si="4"/>
        <v>46631</v>
      </c>
      <c r="B71" s="67">
        <v>57</v>
      </c>
      <c r="C71" s="63">
        <f t="shared" si="5"/>
        <v>148284.82365633809</v>
      </c>
      <c r="D71" s="68">
        <f t="shared" si="0"/>
        <v>407.7832650549293</v>
      </c>
      <c r="E71" s="68">
        <f t="shared" si="1"/>
        <v>912.76688982689359</v>
      </c>
      <c r="F71" s="68">
        <f t="shared" si="2"/>
        <v>1320.5501548818229</v>
      </c>
      <c r="G71" s="63">
        <f t="shared" si="3"/>
        <v>147372.0567665112</v>
      </c>
    </row>
    <row r="72" spans="1:7" x14ac:dyDescent="0.25">
      <c r="A72" s="66">
        <f t="shared" si="4"/>
        <v>46661</v>
      </c>
      <c r="B72" s="67">
        <v>58</v>
      </c>
      <c r="C72" s="63">
        <f t="shared" si="5"/>
        <v>147372.0567665112</v>
      </c>
      <c r="D72" s="68">
        <f t="shared" si="0"/>
        <v>405.27315610790538</v>
      </c>
      <c r="E72" s="68">
        <f t="shared" si="1"/>
        <v>915.27699877391751</v>
      </c>
      <c r="F72" s="68">
        <f t="shared" si="2"/>
        <v>1320.5501548818229</v>
      </c>
      <c r="G72" s="63">
        <f t="shared" si="3"/>
        <v>146456.77976773729</v>
      </c>
    </row>
    <row r="73" spans="1:7" x14ac:dyDescent="0.25">
      <c r="A73" s="66">
        <f t="shared" si="4"/>
        <v>46692</v>
      </c>
      <c r="B73" s="67">
        <v>59</v>
      </c>
      <c r="C73" s="63">
        <f t="shared" ref="C73:C74" si="6">G72</f>
        <v>146456.77976773729</v>
      </c>
      <c r="D73" s="68">
        <f t="shared" si="0"/>
        <v>402.75614436127711</v>
      </c>
      <c r="E73" s="68">
        <f t="shared" si="1"/>
        <v>917.79401052054595</v>
      </c>
      <c r="F73" s="68">
        <f t="shared" si="2"/>
        <v>1320.5501548818231</v>
      </c>
      <c r="G73" s="63">
        <f t="shared" ref="G73:G74" si="7">C73-E73</f>
        <v>145538.98575721675</v>
      </c>
    </row>
    <row r="74" spans="1:7" x14ac:dyDescent="0.25">
      <c r="A74" s="66">
        <f t="shared" si="4"/>
        <v>46722</v>
      </c>
      <c r="B74" s="67">
        <v>60</v>
      </c>
      <c r="C74" s="63">
        <f t="shared" si="6"/>
        <v>145538.98575721675</v>
      </c>
      <c r="D74" s="68">
        <f t="shared" si="0"/>
        <v>400.23221083234563</v>
      </c>
      <c r="E74" s="68">
        <f t="shared" si="1"/>
        <v>920.31794404947732</v>
      </c>
      <c r="F74" s="68">
        <f t="shared" si="2"/>
        <v>1320.5501548818229</v>
      </c>
      <c r="G74" s="63">
        <f t="shared" si="7"/>
        <v>144618.66781316727</v>
      </c>
    </row>
    <row r="75" spans="1:7" x14ac:dyDescent="0.25">
      <c r="A75" s="66">
        <f t="shared" si="4"/>
        <v>46753</v>
      </c>
      <c r="B75" s="67">
        <v>61</v>
      </c>
      <c r="C75" s="63">
        <f t="shared" ref="C75:C86" si="8">G74</f>
        <v>144618.66781316727</v>
      </c>
      <c r="D75" s="68">
        <f t="shared" si="0"/>
        <v>397.70133648620953</v>
      </c>
      <c r="E75" s="68">
        <f t="shared" si="1"/>
        <v>922.84881839561342</v>
      </c>
      <c r="F75" s="68">
        <f t="shared" si="2"/>
        <v>1320.5501548818229</v>
      </c>
      <c r="G75" s="63">
        <f t="shared" ref="G75:G86" si="9">C75-E75</f>
        <v>143695.81899477166</v>
      </c>
    </row>
    <row r="76" spans="1:7" x14ac:dyDescent="0.25">
      <c r="A76" s="66">
        <f t="shared" si="4"/>
        <v>46784</v>
      </c>
      <c r="B76" s="67">
        <v>62</v>
      </c>
      <c r="C76" s="63">
        <f t="shared" si="8"/>
        <v>143695.81899477166</v>
      </c>
      <c r="D76" s="68">
        <f t="shared" si="0"/>
        <v>395.16350223562165</v>
      </c>
      <c r="E76" s="68">
        <f t="shared" si="1"/>
        <v>925.38665264620136</v>
      </c>
      <c r="F76" s="68">
        <f t="shared" si="2"/>
        <v>1320.5501548818229</v>
      </c>
      <c r="G76" s="63">
        <f t="shared" si="9"/>
        <v>142770.43234212545</v>
      </c>
    </row>
    <row r="77" spans="1:7" x14ac:dyDescent="0.25">
      <c r="A77" s="66">
        <f t="shared" si="4"/>
        <v>46813</v>
      </c>
      <c r="B77" s="67">
        <v>63</v>
      </c>
      <c r="C77" s="63">
        <f t="shared" si="8"/>
        <v>142770.43234212545</v>
      </c>
      <c r="D77" s="68">
        <f t="shared" si="0"/>
        <v>392.61868894084455</v>
      </c>
      <c r="E77" s="68">
        <f t="shared" si="1"/>
        <v>927.93146594097834</v>
      </c>
      <c r="F77" s="68">
        <f t="shared" si="2"/>
        <v>1320.5501548818229</v>
      </c>
      <c r="G77" s="63">
        <f t="shared" si="9"/>
        <v>141842.50087618447</v>
      </c>
    </row>
    <row r="78" spans="1:7" x14ac:dyDescent="0.25">
      <c r="A78" s="66">
        <f t="shared" si="4"/>
        <v>46844</v>
      </c>
      <c r="B78" s="67">
        <v>64</v>
      </c>
      <c r="C78" s="63">
        <f t="shared" si="8"/>
        <v>141842.50087618447</v>
      </c>
      <c r="D78" s="68">
        <f t="shared" si="0"/>
        <v>390.06687740950684</v>
      </c>
      <c r="E78" s="68">
        <f t="shared" si="1"/>
        <v>930.48327747231599</v>
      </c>
      <c r="F78" s="68">
        <f t="shared" si="2"/>
        <v>1320.5501548818229</v>
      </c>
      <c r="G78" s="63">
        <f t="shared" si="9"/>
        <v>140912.01759871215</v>
      </c>
    </row>
    <row r="79" spans="1:7" x14ac:dyDescent="0.25">
      <c r="A79" s="66">
        <f t="shared" si="4"/>
        <v>46874</v>
      </c>
      <c r="B79" s="67">
        <v>65</v>
      </c>
      <c r="C79" s="63">
        <f t="shared" si="8"/>
        <v>140912.01759871215</v>
      </c>
      <c r="D79" s="68">
        <f t="shared" si="0"/>
        <v>387.50804839645798</v>
      </c>
      <c r="E79" s="68">
        <f t="shared" si="1"/>
        <v>933.04210648536491</v>
      </c>
      <c r="F79" s="68">
        <f t="shared" si="2"/>
        <v>1320.5501548818229</v>
      </c>
      <c r="G79" s="63">
        <f t="shared" si="9"/>
        <v>139978.97549222677</v>
      </c>
    </row>
    <row r="80" spans="1:7" x14ac:dyDescent="0.25">
      <c r="A80" s="66">
        <f t="shared" si="4"/>
        <v>46905</v>
      </c>
      <c r="B80" s="67">
        <v>66</v>
      </c>
      <c r="C80" s="63">
        <f t="shared" si="8"/>
        <v>139978.97549222677</v>
      </c>
      <c r="D80" s="68">
        <f t="shared" ref="D80:D86" si="10">IPMT($E$11/12,B80,$E$7,-$E$8,$E$9,0)</f>
        <v>384.94218260362328</v>
      </c>
      <c r="E80" s="68">
        <f t="shared" ref="E80:E86" si="11">PPMT($E$11/12,B80,$E$7,-$E$8,$E$9,0)</f>
        <v>935.60797227819978</v>
      </c>
      <c r="F80" s="68">
        <f t="shared" ref="F80:F86" si="12">SUM(D80:E80)</f>
        <v>1320.5501548818231</v>
      </c>
      <c r="G80" s="63">
        <f t="shared" si="9"/>
        <v>139043.36751994857</v>
      </c>
    </row>
    <row r="81" spans="1:7" x14ac:dyDescent="0.25">
      <c r="A81" s="66">
        <f t="shared" si="4"/>
        <v>46935</v>
      </c>
      <c r="B81" s="67">
        <v>67</v>
      </c>
      <c r="C81" s="63">
        <f t="shared" si="8"/>
        <v>139043.36751994857</v>
      </c>
      <c r="D81" s="68">
        <f t="shared" si="10"/>
        <v>382.3692606798582</v>
      </c>
      <c r="E81" s="68">
        <f t="shared" si="11"/>
        <v>938.18089420196486</v>
      </c>
      <c r="F81" s="68">
        <f t="shared" si="12"/>
        <v>1320.5501548818231</v>
      </c>
      <c r="G81" s="63">
        <f t="shared" si="9"/>
        <v>138105.1866257466</v>
      </c>
    </row>
    <row r="82" spans="1:7" x14ac:dyDescent="0.25">
      <c r="A82" s="66">
        <f t="shared" ref="A82:A86" si="13">EDATE(A81,1)</f>
        <v>46966</v>
      </c>
      <c r="B82" s="67">
        <v>68</v>
      </c>
      <c r="C82" s="63">
        <f t="shared" si="8"/>
        <v>138105.1866257466</v>
      </c>
      <c r="D82" s="68">
        <f t="shared" si="10"/>
        <v>379.78926322080281</v>
      </c>
      <c r="E82" s="68">
        <f t="shared" si="11"/>
        <v>940.7608916610202</v>
      </c>
      <c r="F82" s="68">
        <f t="shared" si="12"/>
        <v>1320.5501548818229</v>
      </c>
      <c r="G82" s="63">
        <f t="shared" si="9"/>
        <v>137164.42573408558</v>
      </c>
    </row>
    <row r="83" spans="1:7" x14ac:dyDescent="0.25">
      <c r="A83" s="66">
        <f t="shared" si="13"/>
        <v>46997</v>
      </c>
      <c r="B83" s="67">
        <v>69</v>
      </c>
      <c r="C83" s="63">
        <f t="shared" si="8"/>
        <v>137164.42573408558</v>
      </c>
      <c r="D83" s="68">
        <f t="shared" si="10"/>
        <v>377.20217076873502</v>
      </c>
      <c r="E83" s="68">
        <f t="shared" si="11"/>
        <v>943.34798411308793</v>
      </c>
      <c r="F83" s="68">
        <f t="shared" si="12"/>
        <v>1320.5501548818229</v>
      </c>
      <c r="G83" s="63">
        <f t="shared" si="9"/>
        <v>136221.07774997249</v>
      </c>
    </row>
    <row r="84" spans="1:7" x14ac:dyDescent="0.25">
      <c r="A84" s="66">
        <f t="shared" si="13"/>
        <v>47027</v>
      </c>
      <c r="B84" s="67">
        <v>70</v>
      </c>
      <c r="C84" s="63">
        <f t="shared" si="8"/>
        <v>136221.07774997249</v>
      </c>
      <c r="D84" s="68">
        <f t="shared" si="10"/>
        <v>374.60796381242398</v>
      </c>
      <c r="E84" s="68">
        <f t="shared" si="11"/>
        <v>945.94219106939897</v>
      </c>
      <c r="F84" s="68">
        <f t="shared" si="12"/>
        <v>1320.5501548818229</v>
      </c>
      <c r="G84" s="63">
        <f t="shared" si="9"/>
        <v>135275.1355589031</v>
      </c>
    </row>
    <row r="85" spans="1:7" x14ac:dyDescent="0.25">
      <c r="A85" s="66">
        <f t="shared" si="13"/>
        <v>47058</v>
      </c>
      <c r="B85" s="67">
        <v>71</v>
      </c>
      <c r="C85" s="63">
        <f t="shared" si="8"/>
        <v>135275.1355589031</v>
      </c>
      <c r="D85" s="68">
        <f t="shared" si="10"/>
        <v>372.00662278698314</v>
      </c>
      <c r="E85" s="68">
        <f t="shared" si="11"/>
        <v>948.54353209483986</v>
      </c>
      <c r="F85" s="68">
        <f t="shared" si="12"/>
        <v>1320.5501548818229</v>
      </c>
      <c r="G85" s="63">
        <f t="shared" si="9"/>
        <v>134326.59202680827</v>
      </c>
    </row>
    <row r="86" spans="1:7" x14ac:dyDescent="0.25">
      <c r="A86" s="66">
        <f t="shared" si="13"/>
        <v>47088</v>
      </c>
      <c r="B86" s="67">
        <v>72</v>
      </c>
      <c r="C86" s="63">
        <f t="shared" si="8"/>
        <v>134326.59202680827</v>
      </c>
      <c r="D86" s="68">
        <f t="shared" si="10"/>
        <v>369.39812807372232</v>
      </c>
      <c r="E86" s="68">
        <f t="shared" si="11"/>
        <v>951.15202680810057</v>
      </c>
      <c r="F86" s="68">
        <f t="shared" si="12"/>
        <v>1320.5501548818229</v>
      </c>
      <c r="G86" s="63">
        <f t="shared" si="9"/>
        <v>133375.44000000018</v>
      </c>
    </row>
    <row r="87" spans="1:7" x14ac:dyDescent="0.25">
      <c r="A87" s="66"/>
      <c r="B87" s="67"/>
      <c r="C87" s="63"/>
      <c r="D87" s="68"/>
      <c r="E87" s="68"/>
      <c r="F87" s="68"/>
      <c r="G87" s="63"/>
    </row>
    <row r="88" spans="1:7" x14ac:dyDescent="0.25">
      <c r="A88" s="66"/>
      <c r="B88" s="67"/>
      <c r="C88" s="63"/>
      <c r="D88" s="68"/>
      <c r="E88" s="68"/>
      <c r="F88" s="68"/>
      <c r="G88" s="63"/>
    </row>
    <row r="89" spans="1:7" x14ac:dyDescent="0.25">
      <c r="A89" s="66"/>
      <c r="B89" s="67"/>
      <c r="C89" s="63"/>
      <c r="D89" s="68"/>
      <c r="E89" s="68"/>
      <c r="F89" s="68"/>
      <c r="G89" s="63"/>
    </row>
    <row r="90" spans="1:7" x14ac:dyDescent="0.25">
      <c r="A90" s="66"/>
      <c r="B90" s="67"/>
      <c r="C90" s="63"/>
      <c r="D90" s="68"/>
      <c r="E90" s="68"/>
      <c r="F90" s="68"/>
      <c r="G90" s="63"/>
    </row>
    <row r="91" spans="1:7" x14ac:dyDescent="0.25">
      <c r="A91" s="66"/>
      <c r="B91" s="67"/>
      <c r="C91" s="63"/>
      <c r="D91" s="68"/>
      <c r="E91" s="68"/>
      <c r="F91" s="68"/>
      <c r="G91" s="63"/>
    </row>
    <row r="92" spans="1:7" x14ac:dyDescent="0.25">
      <c r="A92" s="66"/>
      <c r="B92" s="67"/>
      <c r="C92" s="63"/>
      <c r="D92" s="68"/>
      <c r="E92" s="68"/>
      <c r="F92" s="68"/>
      <c r="G92" s="63"/>
    </row>
    <row r="93" spans="1:7" x14ac:dyDescent="0.25">
      <c r="A93" s="66"/>
      <c r="B93" s="67"/>
      <c r="C93" s="63"/>
      <c r="D93" s="68"/>
      <c r="E93" s="68"/>
      <c r="F93" s="68"/>
      <c r="G93" s="63"/>
    </row>
    <row r="94" spans="1:7" x14ac:dyDescent="0.25">
      <c r="A94" s="66"/>
      <c r="B94" s="67"/>
      <c r="C94" s="63"/>
      <c r="D94" s="68"/>
      <c r="E94" s="68"/>
      <c r="F94" s="68"/>
      <c r="G94" s="63"/>
    </row>
    <row r="95" spans="1:7" x14ac:dyDescent="0.25">
      <c r="A95" s="66"/>
      <c r="B95" s="67"/>
      <c r="C95" s="63"/>
      <c r="D95" s="68"/>
      <c r="E95" s="68"/>
      <c r="F95" s="68"/>
      <c r="G95" s="63"/>
    </row>
    <row r="96" spans="1:7" x14ac:dyDescent="0.25">
      <c r="A96" s="66"/>
      <c r="B96" s="67"/>
      <c r="C96" s="63"/>
      <c r="D96" s="68"/>
      <c r="E96" s="68"/>
      <c r="F96" s="68"/>
      <c r="G96" s="63"/>
    </row>
    <row r="97" spans="1:7" x14ac:dyDescent="0.25">
      <c r="A97" s="66"/>
      <c r="B97" s="67"/>
      <c r="C97" s="63"/>
      <c r="D97" s="68"/>
      <c r="E97" s="68"/>
      <c r="F97" s="68"/>
      <c r="G97" s="63"/>
    </row>
    <row r="98" spans="1:7" x14ac:dyDescent="0.25">
      <c r="A98" s="66"/>
      <c r="B98" s="67"/>
      <c r="C98" s="63"/>
      <c r="D98" s="68"/>
      <c r="E98" s="68"/>
      <c r="F98" s="68"/>
      <c r="G98" s="63"/>
    </row>
    <row r="99" spans="1:7" x14ac:dyDescent="0.25">
      <c r="A99" s="66"/>
      <c r="B99" s="67"/>
      <c r="C99" s="63"/>
      <c r="D99" s="68"/>
      <c r="E99" s="68"/>
      <c r="F99" s="68"/>
      <c r="G99" s="63"/>
    </row>
    <row r="100" spans="1:7" x14ac:dyDescent="0.25">
      <c r="A100" s="66"/>
      <c r="B100" s="67"/>
      <c r="C100" s="63"/>
      <c r="D100" s="68"/>
      <c r="E100" s="68"/>
      <c r="F100" s="68"/>
      <c r="G100" s="63"/>
    </row>
    <row r="101" spans="1:7" x14ac:dyDescent="0.25">
      <c r="A101" s="66"/>
      <c r="B101" s="67"/>
      <c r="C101" s="63"/>
      <c r="D101" s="68"/>
      <c r="E101" s="68"/>
      <c r="F101" s="68"/>
      <c r="G101" s="63"/>
    </row>
    <row r="102" spans="1:7" x14ac:dyDescent="0.25">
      <c r="A102" s="66"/>
      <c r="B102" s="67"/>
      <c r="C102" s="63"/>
      <c r="D102" s="68"/>
      <c r="E102" s="68"/>
      <c r="F102" s="68"/>
      <c r="G102" s="63"/>
    </row>
    <row r="103" spans="1:7" x14ac:dyDescent="0.25">
      <c r="A103" s="66"/>
      <c r="B103" s="67"/>
      <c r="C103" s="63"/>
      <c r="D103" s="68"/>
      <c r="E103" s="68"/>
      <c r="F103" s="68"/>
      <c r="G103" s="63"/>
    </row>
    <row r="104" spans="1:7" x14ac:dyDescent="0.25">
      <c r="A104" s="66"/>
      <c r="B104" s="67"/>
      <c r="C104" s="63"/>
      <c r="D104" s="68"/>
      <c r="E104" s="68"/>
      <c r="F104" s="68"/>
      <c r="G104" s="63"/>
    </row>
    <row r="105" spans="1:7" x14ac:dyDescent="0.25">
      <c r="A105" s="66"/>
      <c r="B105" s="67"/>
      <c r="C105" s="63"/>
      <c r="D105" s="68"/>
      <c r="E105" s="68"/>
      <c r="F105" s="68"/>
      <c r="G105" s="63"/>
    </row>
    <row r="106" spans="1:7" x14ac:dyDescent="0.25">
      <c r="A106" s="66"/>
      <c r="B106" s="67"/>
      <c r="C106" s="63"/>
      <c r="D106" s="68"/>
      <c r="E106" s="68"/>
      <c r="F106" s="68"/>
      <c r="G106" s="63"/>
    </row>
    <row r="107" spans="1:7" x14ac:dyDescent="0.25">
      <c r="A107" s="66"/>
      <c r="B107" s="67"/>
      <c r="C107" s="63"/>
      <c r="D107" s="68"/>
      <c r="E107" s="68"/>
      <c r="F107" s="68"/>
      <c r="G107" s="63"/>
    </row>
    <row r="108" spans="1:7" x14ac:dyDescent="0.25">
      <c r="A108" s="66"/>
      <c r="B108" s="67"/>
      <c r="C108" s="63"/>
      <c r="D108" s="68"/>
      <c r="E108" s="68"/>
      <c r="F108" s="68"/>
      <c r="G108" s="63"/>
    </row>
    <row r="109" spans="1:7" x14ac:dyDescent="0.25">
      <c r="A109" s="66"/>
      <c r="B109" s="67"/>
      <c r="C109" s="63"/>
      <c r="D109" s="68"/>
      <c r="E109" s="68"/>
      <c r="F109" s="68"/>
      <c r="G109" s="63"/>
    </row>
    <row r="110" spans="1:7" x14ac:dyDescent="0.25">
      <c r="A110" s="66"/>
      <c r="B110" s="67"/>
      <c r="C110" s="63"/>
      <c r="D110" s="68"/>
      <c r="E110" s="68"/>
      <c r="F110" s="68"/>
      <c r="G110" s="63"/>
    </row>
    <row r="111" spans="1:7" x14ac:dyDescent="0.25">
      <c r="A111" s="66"/>
      <c r="B111" s="67"/>
      <c r="C111" s="63"/>
      <c r="D111" s="68"/>
      <c r="E111" s="68"/>
      <c r="F111" s="68"/>
      <c r="G111" s="63"/>
    </row>
    <row r="112" spans="1:7" x14ac:dyDescent="0.25">
      <c r="A112" s="66"/>
      <c r="B112" s="67"/>
      <c r="C112" s="63"/>
      <c r="D112" s="68"/>
      <c r="E112" s="68"/>
      <c r="F112" s="68"/>
      <c r="G112" s="63"/>
    </row>
    <row r="113" spans="1:7" x14ac:dyDescent="0.25">
      <c r="A113" s="66"/>
      <c r="B113" s="67"/>
      <c r="C113" s="63"/>
      <c r="D113" s="68"/>
      <c r="E113" s="68"/>
      <c r="F113" s="68"/>
      <c r="G113" s="63"/>
    </row>
    <row r="114" spans="1:7" x14ac:dyDescent="0.25">
      <c r="A114" s="66"/>
      <c r="B114" s="67"/>
      <c r="C114" s="63"/>
      <c r="D114" s="68"/>
      <c r="E114" s="68"/>
      <c r="F114" s="68"/>
      <c r="G114" s="63"/>
    </row>
    <row r="115" spans="1:7" x14ac:dyDescent="0.25">
      <c r="A115" s="66"/>
      <c r="B115" s="67"/>
      <c r="C115" s="63"/>
      <c r="D115" s="68"/>
      <c r="E115" s="68"/>
      <c r="F115" s="68"/>
      <c r="G115" s="63"/>
    </row>
    <row r="116" spans="1:7" x14ac:dyDescent="0.25">
      <c r="A116" s="66"/>
      <c r="B116" s="67"/>
      <c r="C116" s="63"/>
      <c r="D116" s="68"/>
      <c r="E116" s="68"/>
      <c r="F116" s="68"/>
      <c r="G116" s="63"/>
    </row>
    <row r="117" spans="1:7" x14ac:dyDescent="0.25">
      <c r="A117" s="66"/>
      <c r="B117" s="67"/>
      <c r="C117" s="63"/>
      <c r="D117" s="68"/>
      <c r="E117" s="68"/>
      <c r="F117" s="68"/>
      <c r="G117" s="63"/>
    </row>
    <row r="118" spans="1:7" x14ac:dyDescent="0.25">
      <c r="A118" s="66"/>
      <c r="B118" s="67"/>
      <c r="C118" s="63"/>
      <c r="D118" s="68"/>
      <c r="E118" s="68"/>
      <c r="F118" s="68"/>
      <c r="G118" s="63"/>
    </row>
    <row r="119" spans="1:7" x14ac:dyDescent="0.25">
      <c r="A119" s="66"/>
      <c r="B119" s="67"/>
      <c r="C119" s="63"/>
      <c r="D119" s="68"/>
      <c r="E119" s="68"/>
      <c r="F119" s="68"/>
      <c r="G119" s="63"/>
    </row>
    <row r="120" spans="1:7" x14ac:dyDescent="0.25">
      <c r="A120" s="66"/>
      <c r="B120" s="67"/>
      <c r="C120" s="63"/>
      <c r="D120" s="68"/>
      <c r="E120" s="68"/>
      <c r="F120" s="68"/>
      <c r="G120" s="63"/>
    </row>
    <row r="121" spans="1:7" x14ac:dyDescent="0.25">
      <c r="A121" s="66"/>
      <c r="B121" s="67"/>
      <c r="C121" s="63"/>
      <c r="D121" s="68"/>
      <c r="E121" s="68"/>
      <c r="F121" s="68"/>
      <c r="G121" s="63"/>
    </row>
    <row r="122" spans="1:7" x14ac:dyDescent="0.25">
      <c r="A122" s="66"/>
      <c r="B122" s="67"/>
      <c r="C122" s="63"/>
      <c r="D122" s="68"/>
      <c r="E122" s="68"/>
      <c r="F122" s="68"/>
      <c r="G122" s="63"/>
    </row>
    <row r="123" spans="1:7" x14ac:dyDescent="0.25">
      <c r="A123" s="66"/>
      <c r="B123" s="67"/>
      <c r="C123" s="63"/>
      <c r="D123" s="68"/>
      <c r="E123" s="68"/>
      <c r="F123" s="68"/>
      <c r="G123" s="63"/>
    </row>
    <row r="124" spans="1:7" x14ac:dyDescent="0.25">
      <c r="A124" s="66"/>
      <c r="B124" s="67"/>
      <c r="C124" s="63"/>
      <c r="D124" s="68"/>
      <c r="E124" s="68"/>
      <c r="F124" s="68"/>
      <c r="G124" s="63"/>
    </row>
    <row r="125" spans="1:7" x14ac:dyDescent="0.25">
      <c r="A125" s="66"/>
      <c r="B125" s="67"/>
      <c r="C125" s="63"/>
      <c r="D125" s="68"/>
      <c r="E125" s="68"/>
      <c r="F125" s="68"/>
      <c r="G125" s="63"/>
    </row>
    <row r="126" spans="1:7" x14ac:dyDescent="0.25">
      <c r="A126" s="66"/>
      <c r="B126" s="67"/>
      <c r="C126" s="63"/>
      <c r="D126" s="68"/>
      <c r="E126" s="68"/>
      <c r="F126" s="68"/>
      <c r="G126" s="6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66DC-C003-428F-B6EE-86EB3D5BDBF1}">
  <dimension ref="A1:M134"/>
  <sheetViews>
    <sheetView showOutlineSymbols="0" workbookViewId="0"/>
  </sheetViews>
  <sheetFormatPr defaultColWidth="9.140625" defaultRowHeight="15" x14ac:dyDescent="0.25"/>
  <cols>
    <col min="1" max="1" width="9.140625" style="64"/>
    <col min="2" max="2" width="7.85546875" style="64" customWidth="1"/>
    <col min="3" max="3" width="14.85546875" style="64" customWidth="1"/>
    <col min="4" max="4" width="14.140625" style="64" customWidth="1"/>
    <col min="5" max="6" width="14.85546875" style="64" customWidth="1"/>
    <col min="7" max="7" width="14.85546875" style="77" customWidth="1"/>
    <col min="8" max="16384" width="9.140625" style="64"/>
  </cols>
  <sheetData>
    <row r="1" spans="1:13" x14ac:dyDescent="0.25">
      <c r="A1" s="59"/>
      <c r="B1" s="59"/>
      <c r="C1" s="59"/>
      <c r="D1" s="59"/>
      <c r="E1" s="59"/>
      <c r="F1" s="59"/>
      <c r="G1" s="163"/>
    </row>
    <row r="2" spans="1:13" x14ac:dyDescent="0.25">
      <c r="A2" s="59"/>
      <c r="B2" s="59"/>
      <c r="C2" s="59"/>
      <c r="D2" s="59"/>
      <c r="E2" s="59"/>
      <c r="F2" s="61"/>
      <c r="G2" s="164"/>
    </row>
    <row r="3" spans="1:13" x14ac:dyDescent="0.25">
      <c r="A3" s="59"/>
      <c r="B3" s="59"/>
      <c r="C3" s="59"/>
      <c r="D3" s="59"/>
      <c r="E3" s="59"/>
      <c r="F3" s="61"/>
      <c r="G3" s="164"/>
    </row>
    <row r="4" spans="1:13" ht="21" x14ac:dyDescent="0.35">
      <c r="A4" s="86"/>
      <c r="B4" s="87" t="s">
        <v>56</v>
      </c>
      <c r="C4" s="86"/>
      <c r="D4" s="86"/>
      <c r="E4" s="61"/>
      <c r="F4" s="88"/>
      <c r="G4" s="165"/>
      <c r="K4" s="77"/>
      <c r="L4" s="76"/>
    </row>
    <row r="5" spans="1:13" x14ac:dyDescent="0.25">
      <c r="A5" s="86"/>
      <c r="B5" s="86"/>
      <c r="C5" s="86"/>
      <c r="D5" s="86"/>
      <c r="E5" s="86"/>
      <c r="F5" s="94"/>
      <c r="G5" s="127"/>
      <c r="K5" s="75"/>
      <c r="L5" s="76"/>
    </row>
    <row r="6" spans="1:13" x14ac:dyDescent="0.25">
      <c r="A6" s="86"/>
      <c r="B6" s="96" t="s">
        <v>59</v>
      </c>
      <c r="C6" s="97"/>
      <c r="D6" s="98"/>
      <c r="E6" s="99">
        <v>44927</v>
      </c>
      <c r="F6" s="100"/>
      <c r="G6" s="127"/>
      <c r="K6" s="69"/>
      <c r="L6" s="69"/>
    </row>
    <row r="7" spans="1:13" x14ac:dyDescent="0.25">
      <c r="A7" s="86"/>
      <c r="B7" s="102" t="s">
        <v>61</v>
      </c>
      <c r="C7" s="61"/>
      <c r="D7" s="89"/>
      <c r="E7" s="85">
        <v>60</v>
      </c>
      <c r="F7" s="103" t="s">
        <v>62</v>
      </c>
      <c r="G7" s="127"/>
      <c r="K7" s="71"/>
      <c r="L7" s="71"/>
    </row>
    <row r="8" spans="1:13" x14ac:dyDescent="0.25">
      <c r="A8" s="86"/>
      <c r="B8" s="102" t="s">
        <v>69</v>
      </c>
      <c r="C8" s="61"/>
      <c r="D8" s="105">
        <f>E6-1</f>
        <v>44926</v>
      </c>
      <c r="E8" s="111">
        <v>4030.333333333333</v>
      </c>
      <c r="F8" s="103" t="s">
        <v>65</v>
      </c>
      <c r="G8" s="127"/>
      <c r="H8" s="161"/>
      <c r="K8" s="71"/>
      <c r="L8" s="71"/>
    </row>
    <row r="9" spans="1:13" x14ac:dyDescent="0.25">
      <c r="A9" s="86"/>
      <c r="B9" s="102" t="s">
        <v>70</v>
      </c>
      <c r="C9" s="61"/>
      <c r="D9" s="105">
        <f>EOMONTH(D8,E7)</f>
        <v>46752</v>
      </c>
      <c r="E9" s="106">
        <v>0</v>
      </c>
      <c r="F9" s="103" t="s">
        <v>65</v>
      </c>
      <c r="G9" s="127"/>
      <c r="K9" s="71"/>
      <c r="L9" s="71"/>
    </row>
    <row r="10" spans="1:13" x14ac:dyDescent="0.25">
      <c r="A10" s="86"/>
      <c r="B10" s="102" t="s">
        <v>68</v>
      </c>
      <c r="C10" s="61"/>
      <c r="D10" s="89"/>
      <c r="E10" s="121">
        <v>1</v>
      </c>
      <c r="F10" s="103"/>
      <c r="G10" s="127"/>
      <c r="K10" s="72"/>
      <c r="L10" s="72"/>
    </row>
    <row r="11" spans="1:13" x14ac:dyDescent="0.25">
      <c r="A11" s="86"/>
      <c r="B11" s="113" t="s">
        <v>71</v>
      </c>
      <c r="C11" s="114"/>
      <c r="D11" s="115"/>
      <c r="E11" s="162">
        <v>3.3000000000000002E-2</v>
      </c>
      <c r="F11" s="116"/>
      <c r="G11" s="166"/>
      <c r="K11" s="71"/>
      <c r="L11" s="71"/>
      <c r="M11" s="72"/>
    </row>
    <row r="12" spans="1:13" x14ac:dyDescent="0.25">
      <c r="A12" s="59"/>
      <c r="B12" s="83"/>
      <c r="C12" s="67"/>
      <c r="E12" s="84"/>
      <c r="F12" s="83"/>
      <c r="G12" s="166"/>
      <c r="K12" s="71"/>
      <c r="L12" s="71"/>
      <c r="M12" s="72"/>
    </row>
    <row r="13" spans="1:13" x14ac:dyDescent="0.25">
      <c r="K13" s="71"/>
      <c r="L13" s="71"/>
      <c r="M13" s="72"/>
    </row>
    <row r="14" spans="1:13" ht="15.75" thickBot="1" x14ac:dyDescent="0.3">
      <c r="A14" s="65" t="s">
        <v>72</v>
      </c>
      <c r="B14" s="65" t="s">
        <v>73</v>
      </c>
      <c r="C14" s="65" t="s">
        <v>74</v>
      </c>
      <c r="D14" s="65" t="s">
        <v>75</v>
      </c>
      <c r="E14" s="65" t="s">
        <v>76</v>
      </c>
      <c r="F14" s="65" t="s">
        <v>77</v>
      </c>
      <c r="G14" s="167" t="s">
        <v>78</v>
      </c>
      <c r="K14" s="71"/>
      <c r="L14" s="71"/>
      <c r="M14" s="72"/>
    </row>
    <row r="15" spans="1:13" x14ac:dyDescent="0.25">
      <c r="A15" s="66">
        <f>E6</f>
        <v>44927</v>
      </c>
      <c r="B15" s="67">
        <v>1</v>
      </c>
      <c r="C15" s="63">
        <f>E8</f>
        <v>4030.333333333333</v>
      </c>
      <c r="D15" s="68">
        <f>IPMT($E$11/12,B15,$E$7,-$E$8,$E$9,0)</f>
        <v>11.083416666666666</v>
      </c>
      <c r="E15" s="68">
        <f>PPMT($E$11/12,B15,$E$7,-$E$8,$E$9,0)</f>
        <v>61.874952415442976</v>
      </c>
      <c r="F15" s="68">
        <f>SUM(D15:E15)</f>
        <v>72.958369082109641</v>
      </c>
      <c r="G15" s="63">
        <f>C15-E15</f>
        <v>3968.4583809178903</v>
      </c>
      <c r="K15" s="71"/>
      <c r="L15" s="71"/>
      <c r="M15" s="72"/>
    </row>
    <row r="16" spans="1:13" x14ac:dyDescent="0.25">
      <c r="A16" s="66">
        <f>EDATE(A15,1)</f>
        <v>44958</v>
      </c>
      <c r="B16" s="67">
        <v>2</v>
      </c>
      <c r="C16" s="63">
        <f>G15</f>
        <v>3968.4583809178903</v>
      </c>
      <c r="D16" s="68">
        <f t="shared" ref="D16:D74" si="0">IPMT($E$11/12,B16,$E$7,-$E$8,$E$9,0)</f>
        <v>10.913260547524198</v>
      </c>
      <c r="E16" s="68">
        <f t="shared" ref="E16:E74" si="1">PPMT($E$11/12,B16,$E$7,-$E$8,$E$9,0)</f>
        <v>62.045108534585438</v>
      </c>
      <c r="F16" s="68">
        <f t="shared" ref="F16:F74" si="2">SUM(D16:E16)</f>
        <v>72.958369082109641</v>
      </c>
      <c r="G16" s="63">
        <f t="shared" ref="G16:G74" si="3">C16-E16</f>
        <v>3906.413272383305</v>
      </c>
      <c r="K16" s="71"/>
      <c r="L16" s="71"/>
      <c r="M16" s="72"/>
    </row>
    <row r="17" spans="1:13" x14ac:dyDescent="0.25">
      <c r="A17" s="66">
        <f>EDATE(A16,1)</f>
        <v>44986</v>
      </c>
      <c r="B17" s="67">
        <v>3</v>
      </c>
      <c r="C17" s="63">
        <f>G16</f>
        <v>3906.413272383305</v>
      </c>
      <c r="D17" s="68">
        <f t="shared" si="0"/>
        <v>10.742636499054088</v>
      </c>
      <c r="E17" s="68">
        <f t="shared" si="1"/>
        <v>62.215732583055548</v>
      </c>
      <c r="F17" s="68">
        <f t="shared" si="2"/>
        <v>72.958369082109641</v>
      </c>
      <c r="G17" s="63">
        <f t="shared" si="3"/>
        <v>3844.1975398002496</v>
      </c>
      <c r="K17" s="71"/>
      <c r="L17" s="71"/>
      <c r="M17" s="72"/>
    </row>
    <row r="18" spans="1:13" x14ac:dyDescent="0.25">
      <c r="A18" s="66">
        <f t="shared" ref="A18:A74" si="4">EDATE(A17,1)</f>
        <v>45017</v>
      </c>
      <c r="B18" s="67">
        <v>4</v>
      </c>
      <c r="C18" s="63">
        <f t="shared" ref="C18:C74" si="5">G17</f>
        <v>3844.1975398002496</v>
      </c>
      <c r="D18" s="68">
        <f t="shared" si="0"/>
        <v>10.571543234450688</v>
      </c>
      <c r="E18" s="68">
        <f t="shared" si="1"/>
        <v>62.386825847658947</v>
      </c>
      <c r="F18" s="68">
        <f t="shared" si="2"/>
        <v>72.958369082109641</v>
      </c>
      <c r="G18" s="63">
        <f t="shared" si="3"/>
        <v>3781.8107139525905</v>
      </c>
      <c r="K18" s="71"/>
      <c r="L18" s="71"/>
      <c r="M18" s="72"/>
    </row>
    <row r="19" spans="1:13" x14ac:dyDescent="0.25">
      <c r="A19" s="66">
        <f t="shared" si="4"/>
        <v>45047</v>
      </c>
      <c r="B19" s="67">
        <v>5</v>
      </c>
      <c r="C19" s="63">
        <f t="shared" si="5"/>
        <v>3781.8107139525905</v>
      </c>
      <c r="D19" s="68">
        <f t="shared" si="0"/>
        <v>10.399979463369624</v>
      </c>
      <c r="E19" s="68">
        <f t="shared" si="1"/>
        <v>62.558389618740009</v>
      </c>
      <c r="F19" s="68">
        <f t="shared" si="2"/>
        <v>72.958369082109627</v>
      </c>
      <c r="G19" s="63">
        <f t="shared" si="3"/>
        <v>3719.2523243338505</v>
      </c>
      <c r="K19" s="71"/>
      <c r="L19" s="71"/>
      <c r="M19" s="72"/>
    </row>
    <row r="20" spans="1:13" x14ac:dyDescent="0.25">
      <c r="A20" s="66">
        <f t="shared" si="4"/>
        <v>45078</v>
      </c>
      <c r="B20" s="67">
        <v>6</v>
      </c>
      <c r="C20" s="63">
        <f t="shared" si="5"/>
        <v>3719.2523243338505</v>
      </c>
      <c r="D20" s="68">
        <f t="shared" si="0"/>
        <v>10.227943891918088</v>
      </c>
      <c r="E20" s="68">
        <f t="shared" si="1"/>
        <v>62.730425190191546</v>
      </c>
      <c r="F20" s="68">
        <f t="shared" si="2"/>
        <v>72.958369082109641</v>
      </c>
      <c r="G20" s="63">
        <f t="shared" si="3"/>
        <v>3656.5218991436591</v>
      </c>
      <c r="K20" s="71"/>
      <c r="L20" s="71"/>
      <c r="M20" s="72"/>
    </row>
    <row r="21" spans="1:13" x14ac:dyDescent="0.25">
      <c r="A21" s="66">
        <f t="shared" si="4"/>
        <v>45108</v>
      </c>
      <c r="B21" s="67">
        <v>7</v>
      </c>
      <c r="C21" s="63">
        <f t="shared" si="5"/>
        <v>3656.5218991436591</v>
      </c>
      <c r="D21" s="68">
        <f t="shared" si="0"/>
        <v>10.055435222645059</v>
      </c>
      <c r="E21" s="68">
        <f t="shared" si="1"/>
        <v>62.902933859464582</v>
      </c>
      <c r="F21" s="68">
        <f t="shared" si="2"/>
        <v>72.958369082109641</v>
      </c>
      <c r="G21" s="63">
        <f t="shared" si="3"/>
        <v>3593.6189652841945</v>
      </c>
      <c r="K21" s="71"/>
      <c r="L21" s="71"/>
      <c r="M21" s="72"/>
    </row>
    <row r="22" spans="1:13" x14ac:dyDescent="0.25">
      <c r="A22" s="66">
        <f>EDATE(A21,1)</f>
        <v>45139</v>
      </c>
      <c r="B22" s="67">
        <v>8</v>
      </c>
      <c r="C22" s="63">
        <f t="shared" si="5"/>
        <v>3593.6189652841945</v>
      </c>
      <c r="D22" s="68">
        <f t="shared" si="0"/>
        <v>9.8824521545315331</v>
      </c>
      <c r="E22" s="68">
        <f t="shared" si="1"/>
        <v>63.075916927578106</v>
      </c>
      <c r="F22" s="68">
        <f t="shared" si="2"/>
        <v>72.958369082109641</v>
      </c>
      <c r="G22" s="63">
        <f t="shared" si="3"/>
        <v>3530.5430483566165</v>
      </c>
      <c r="K22" s="71"/>
      <c r="L22" s="71"/>
      <c r="M22" s="72"/>
    </row>
    <row r="23" spans="1:13" x14ac:dyDescent="0.25">
      <c r="A23" s="66">
        <f t="shared" si="4"/>
        <v>45170</v>
      </c>
      <c r="B23" s="67">
        <v>9</v>
      </c>
      <c r="C23" s="63">
        <f t="shared" si="5"/>
        <v>3530.5430483566165</v>
      </c>
      <c r="D23" s="68">
        <f t="shared" si="0"/>
        <v>9.7089933829806938</v>
      </c>
      <c r="E23" s="68">
        <f t="shared" si="1"/>
        <v>63.24937569912894</v>
      </c>
      <c r="F23" s="68">
        <f t="shared" si="2"/>
        <v>72.958369082109641</v>
      </c>
      <c r="G23" s="63">
        <f t="shared" si="3"/>
        <v>3467.2936726574876</v>
      </c>
      <c r="K23" s="71"/>
      <c r="L23" s="71"/>
      <c r="M23" s="72"/>
    </row>
    <row r="24" spans="1:13" x14ac:dyDescent="0.25">
      <c r="A24" s="66">
        <f t="shared" si="4"/>
        <v>45200</v>
      </c>
      <c r="B24" s="67">
        <v>10</v>
      </c>
      <c r="C24" s="63">
        <f t="shared" si="5"/>
        <v>3467.2936726574876</v>
      </c>
      <c r="D24" s="68">
        <f t="shared" si="0"/>
        <v>9.5350575998080913</v>
      </c>
      <c r="E24" s="68">
        <f t="shared" si="1"/>
        <v>63.423311482301543</v>
      </c>
      <c r="F24" s="68">
        <f t="shared" si="2"/>
        <v>72.958369082109641</v>
      </c>
      <c r="G24" s="63">
        <f t="shared" si="3"/>
        <v>3403.8703611751862</v>
      </c>
      <c r="K24" s="71"/>
      <c r="L24" s="71"/>
      <c r="M24" s="72"/>
    </row>
    <row r="25" spans="1:13" x14ac:dyDescent="0.25">
      <c r="A25" s="66">
        <f t="shared" si="4"/>
        <v>45231</v>
      </c>
      <c r="B25" s="67">
        <v>11</v>
      </c>
      <c r="C25" s="63">
        <f t="shared" si="5"/>
        <v>3403.8703611751862</v>
      </c>
      <c r="D25" s="68">
        <f t="shared" si="0"/>
        <v>9.360643493231759</v>
      </c>
      <c r="E25" s="68">
        <f t="shared" si="1"/>
        <v>63.597725588877879</v>
      </c>
      <c r="F25" s="68">
        <f t="shared" si="2"/>
        <v>72.958369082109641</v>
      </c>
      <c r="G25" s="63">
        <f t="shared" si="3"/>
        <v>3340.2726355863083</v>
      </c>
    </row>
    <row r="26" spans="1:13" x14ac:dyDescent="0.25">
      <c r="A26" s="66">
        <f t="shared" si="4"/>
        <v>45261</v>
      </c>
      <c r="B26" s="67">
        <v>12</v>
      </c>
      <c r="C26" s="63">
        <f t="shared" si="5"/>
        <v>3340.2726355863083</v>
      </c>
      <c r="D26" s="68">
        <f t="shared" si="0"/>
        <v>9.1857497478623458</v>
      </c>
      <c r="E26" s="68">
        <f t="shared" si="1"/>
        <v>63.772619334247288</v>
      </c>
      <c r="F26" s="68">
        <f t="shared" si="2"/>
        <v>72.958369082109641</v>
      </c>
      <c r="G26" s="63">
        <f t="shared" si="3"/>
        <v>3276.500016252061</v>
      </c>
    </row>
    <row r="27" spans="1:13" x14ac:dyDescent="0.25">
      <c r="A27" s="66">
        <f t="shared" si="4"/>
        <v>45292</v>
      </c>
      <c r="B27" s="67">
        <v>13</v>
      </c>
      <c r="C27" s="63">
        <f t="shared" si="5"/>
        <v>3276.500016252061</v>
      </c>
      <c r="D27" s="68">
        <f t="shared" si="0"/>
        <v>9.0103750446931645</v>
      </c>
      <c r="E27" s="68">
        <f t="shared" si="1"/>
        <v>63.947994037416478</v>
      </c>
      <c r="F27" s="68">
        <f t="shared" si="2"/>
        <v>72.958369082109641</v>
      </c>
      <c r="G27" s="63">
        <f t="shared" si="3"/>
        <v>3212.5520222146447</v>
      </c>
    </row>
    <row r="28" spans="1:13" x14ac:dyDescent="0.25">
      <c r="A28" s="66">
        <f t="shared" si="4"/>
        <v>45323</v>
      </c>
      <c r="B28" s="67">
        <v>14</v>
      </c>
      <c r="C28" s="63">
        <f t="shared" si="5"/>
        <v>3212.5520222146447</v>
      </c>
      <c r="D28" s="68">
        <f t="shared" si="0"/>
        <v>8.8345180610902716</v>
      </c>
      <c r="E28" s="68">
        <f t="shared" si="1"/>
        <v>64.123851021019362</v>
      </c>
      <c r="F28" s="68">
        <f t="shared" si="2"/>
        <v>72.958369082109641</v>
      </c>
      <c r="G28" s="63">
        <f t="shared" si="3"/>
        <v>3148.4281711936255</v>
      </c>
    </row>
    <row r="29" spans="1:13" x14ac:dyDescent="0.25">
      <c r="A29" s="66">
        <f t="shared" si="4"/>
        <v>45352</v>
      </c>
      <c r="B29" s="67">
        <v>15</v>
      </c>
      <c r="C29" s="63">
        <f t="shared" si="5"/>
        <v>3148.4281711936255</v>
      </c>
      <c r="D29" s="68">
        <f t="shared" si="0"/>
        <v>8.6581774707824675</v>
      </c>
      <c r="E29" s="68">
        <f t="shared" si="1"/>
        <v>64.300191611327179</v>
      </c>
      <c r="F29" s="68">
        <f t="shared" si="2"/>
        <v>72.958369082109641</v>
      </c>
      <c r="G29" s="63">
        <f t="shared" si="3"/>
        <v>3084.1279795822984</v>
      </c>
    </row>
    <row r="30" spans="1:13" x14ac:dyDescent="0.25">
      <c r="A30" s="66">
        <f t="shared" si="4"/>
        <v>45383</v>
      </c>
      <c r="B30" s="67">
        <v>16</v>
      </c>
      <c r="C30" s="63">
        <f t="shared" si="5"/>
        <v>3084.1279795822984</v>
      </c>
      <c r="D30" s="68">
        <f t="shared" si="0"/>
        <v>8.4813519438513172</v>
      </c>
      <c r="E30" s="68">
        <f t="shared" si="1"/>
        <v>64.477017138258319</v>
      </c>
      <c r="F30" s="68">
        <f t="shared" si="2"/>
        <v>72.958369082109641</v>
      </c>
      <c r="G30" s="63">
        <f t="shared" si="3"/>
        <v>3019.65096244404</v>
      </c>
    </row>
    <row r="31" spans="1:13" x14ac:dyDescent="0.25">
      <c r="A31" s="66">
        <f t="shared" si="4"/>
        <v>45413</v>
      </c>
      <c r="B31" s="67">
        <v>17</v>
      </c>
      <c r="C31" s="63">
        <f t="shared" si="5"/>
        <v>3019.65096244404</v>
      </c>
      <c r="D31" s="68">
        <f t="shared" si="0"/>
        <v>8.3040401467211069</v>
      </c>
      <c r="E31" s="68">
        <f t="shared" si="1"/>
        <v>64.65432893538852</v>
      </c>
      <c r="F31" s="68">
        <f t="shared" si="2"/>
        <v>72.958369082109627</v>
      </c>
      <c r="G31" s="63">
        <f t="shared" si="3"/>
        <v>2954.9966335086515</v>
      </c>
    </row>
    <row r="32" spans="1:13" x14ac:dyDescent="0.25">
      <c r="A32" s="66">
        <f t="shared" si="4"/>
        <v>45444</v>
      </c>
      <c r="B32" s="67">
        <v>18</v>
      </c>
      <c r="C32" s="63">
        <f t="shared" si="5"/>
        <v>2954.9966335086515</v>
      </c>
      <c r="D32" s="68">
        <f t="shared" si="0"/>
        <v>8.1262407421487897</v>
      </c>
      <c r="E32" s="68">
        <f t="shared" si="1"/>
        <v>64.832128339960846</v>
      </c>
      <c r="F32" s="68">
        <f t="shared" si="2"/>
        <v>72.958369082109641</v>
      </c>
      <c r="G32" s="63">
        <f t="shared" si="3"/>
        <v>2890.1645051686905</v>
      </c>
    </row>
    <row r="33" spans="1:7" x14ac:dyDescent="0.25">
      <c r="A33" s="66">
        <f t="shared" si="4"/>
        <v>45474</v>
      </c>
      <c r="B33" s="67">
        <v>19</v>
      </c>
      <c r="C33" s="63">
        <f t="shared" si="5"/>
        <v>2890.1645051686905</v>
      </c>
      <c r="D33" s="68">
        <f t="shared" si="0"/>
        <v>7.9479523892138957</v>
      </c>
      <c r="E33" s="68">
        <f t="shared" si="1"/>
        <v>65.010416692895745</v>
      </c>
      <c r="F33" s="68">
        <f t="shared" si="2"/>
        <v>72.958369082109641</v>
      </c>
      <c r="G33" s="63">
        <f t="shared" si="3"/>
        <v>2825.1540884757947</v>
      </c>
    </row>
    <row r="34" spans="1:7" x14ac:dyDescent="0.25">
      <c r="A34" s="66">
        <f t="shared" si="4"/>
        <v>45505</v>
      </c>
      <c r="B34" s="67">
        <v>20</v>
      </c>
      <c r="C34" s="63">
        <f t="shared" si="5"/>
        <v>2825.1540884757947</v>
      </c>
      <c r="D34" s="68">
        <f t="shared" si="0"/>
        <v>7.769173743308432</v>
      </c>
      <c r="E34" s="68">
        <f t="shared" si="1"/>
        <v>65.189195338801213</v>
      </c>
      <c r="F34" s="68">
        <f t="shared" si="2"/>
        <v>72.958369082109641</v>
      </c>
      <c r="G34" s="63">
        <f t="shared" si="3"/>
        <v>2759.9648931369934</v>
      </c>
    </row>
    <row r="35" spans="1:7" x14ac:dyDescent="0.25">
      <c r="A35" s="66">
        <f t="shared" si="4"/>
        <v>45536</v>
      </c>
      <c r="B35" s="67">
        <v>21</v>
      </c>
      <c r="C35" s="63">
        <f t="shared" si="5"/>
        <v>2759.9648931369934</v>
      </c>
      <c r="D35" s="68">
        <f t="shared" si="0"/>
        <v>7.5899034561267298</v>
      </c>
      <c r="E35" s="68">
        <f t="shared" si="1"/>
        <v>65.368465625982907</v>
      </c>
      <c r="F35" s="68">
        <f t="shared" si="2"/>
        <v>72.958369082109641</v>
      </c>
      <c r="G35" s="63">
        <f t="shared" si="3"/>
        <v>2694.5964275110105</v>
      </c>
    </row>
    <row r="36" spans="1:7" x14ac:dyDescent="0.25">
      <c r="A36" s="66">
        <f t="shared" si="4"/>
        <v>45566</v>
      </c>
      <c r="B36" s="67">
        <v>22</v>
      </c>
      <c r="C36" s="63">
        <f t="shared" si="5"/>
        <v>2694.5964275110105</v>
      </c>
      <c r="D36" s="68">
        <f t="shared" si="0"/>
        <v>7.4101401756552772</v>
      </c>
      <c r="E36" s="68">
        <f t="shared" si="1"/>
        <v>65.548228906454369</v>
      </c>
      <c r="F36" s="68">
        <f t="shared" si="2"/>
        <v>72.958369082109641</v>
      </c>
      <c r="G36" s="63">
        <f t="shared" si="3"/>
        <v>2629.0481986045561</v>
      </c>
    </row>
    <row r="37" spans="1:7" x14ac:dyDescent="0.25">
      <c r="A37" s="66">
        <f t="shared" si="4"/>
        <v>45597</v>
      </c>
      <c r="B37" s="67">
        <v>23</v>
      </c>
      <c r="C37" s="63">
        <f t="shared" si="5"/>
        <v>2629.0481986045561</v>
      </c>
      <c r="D37" s="68">
        <f t="shared" si="0"/>
        <v>7.2298825461625276</v>
      </c>
      <c r="E37" s="68">
        <f t="shared" si="1"/>
        <v>65.728486535947113</v>
      </c>
      <c r="F37" s="68">
        <f t="shared" si="2"/>
        <v>72.958369082109641</v>
      </c>
      <c r="G37" s="63">
        <f t="shared" si="3"/>
        <v>2563.3197120686091</v>
      </c>
    </row>
    <row r="38" spans="1:7" x14ac:dyDescent="0.25">
      <c r="A38" s="66">
        <f t="shared" si="4"/>
        <v>45627</v>
      </c>
      <c r="B38" s="67">
        <v>24</v>
      </c>
      <c r="C38" s="63">
        <f t="shared" si="5"/>
        <v>2563.3197120686091</v>
      </c>
      <c r="D38" s="68">
        <f t="shared" si="0"/>
        <v>7.0491292081886723</v>
      </c>
      <c r="E38" s="68">
        <f t="shared" si="1"/>
        <v>65.909239873920967</v>
      </c>
      <c r="F38" s="68">
        <f t="shared" si="2"/>
        <v>72.958369082109641</v>
      </c>
      <c r="G38" s="63">
        <f t="shared" si="3"/>
        <v>2497.4104721946883</v>
      </c>
    </row>
    <row r="39" spans="1:7" x14ac:dyDescent="0.25">
      <c r="A39" s="66">
        <f t="shared" si="4"/>
        <v>45658</v>
      </c>
      <c r="B39" s="67">
        <v>25</v>
      </c>
      <c r="C39" s="63">
        <f t="shared" si="5"/>
        <v>2497.4104721946883</v>
      </c>
      <c r="D39" s="68">
        <f t="shared" si="0"/>
        <v>6.86787879853539</v>
      </c>
      <c r="E39" s="68">
        <f t="shared" si="1"/>
        <v>66.090490283574255</v>
      </c>
      <c r="F39" s="68">
        <f t="shared" si="2"/>
        <v>72.958369082109641</v>
      </c>
      <c r="G39" s="63">
        <f t="shared" si="3"/>
        <v>2431.3199819111142</v>
      </c>
    </row>
    <row r="40" spans="1:7" x14ac:dyDescent="0.25">
      <c r="A40" s="66">
        <f t="shared" si="4"/>
        <v>45689</v>
      </c>
      <c r="B40" s="67">
        <v>26</v>
      </c>
      <c r="C40" s="63">
        <f t="shared" si="5"/>
        <v>2431.3199819111142</v>
      </c>
      <c r="D40" s="68">
        <f t="shared" si="0"/>
        <v>6.6861299502555607</v>
      </c>
      <c r="E40" s="68">
        <f t="shared" si="1"/>
        <v>66.272239131854079</v>
      </c>
      <c r="F40" s="68">
        <f t="shared" si="2"/>
        <v>72.958369082109641</v>
      </c>
      <c r="G40" s="63">
        <f t="shared" si="3"/>
        <v>2365.0477427792603</v>
      </c>
    </row>
    <row r="41" spans="1:7" x14ac:dyDescent="0.25">
      <c r="A41" s="66">
        <f t="shared" si="4"/>
        <v>45717</v>
      </c>
      <c r="B41" s="67">
        <v>27</v>
      </c>
      <c r="C41" s="63">
        <f t="shared" si="5"/>
        <v>2365.0477427792603</v>
      </c>
      <c r="D41" s="68">
        <f t="shared" si="0"/>
        <v>6.5038812926429612</v>
      </c>
      <c r="E41" s="68">
        <f t="shared" si="1"/>
        <v>66.454487789466668</v>
      </c>
      <c r="F41" s="68">
        <f t="shared" si="2"/>
        <v>72.958369082109627</v>
      </c>
      <c r="G41" s="63">
        <f t="shared" si="3"/>
        <v>2298.5932549897934</v>
      </c>
    </row>
    <row r="42" spans="1:7" x14ac:dyDescent="0.25">
      <c r="A42" s="66">
        <f t="shared" si="4"/>
        <v>45748</v>
      </c>
      <c r="B42" s="67">
        <v>28</v>
      </c>
      <c r="C42" s="63">
        <f t="shared" si="5"/>
        <v>2298.5932549897934</v>
      </c>
      <c r="D42" s="68">
        <f t="shared" si="0"/>
        <v>6.3211314512219277</v>
      </c>
      <c r="E42" s="68">
        <f t="shared" si="1"/>
        <v>66.637237630887711</v>
      </c>
      <c r="F42" s="68">
        <f t="shared" si="2"/>
        <v>72.958369082109641</v>
      </c>
      <c r="G42" s="63">
        <f t="shared" si="3"/>
        <v>2231.9560173589057</v>
      </c>
    </row>
    <row r="43" spans="1:7" x14ac:dyDescent="0.25">
      <c r="A43" s="66">
        <f t="shared" si="4"/>
        <v>45778</v>
      </c>
      <c r="B43" s="67">
        <v>29</v>
      </c>
      <c r="C43" s="63">
        <f t="shared" si="5"/>
        <v>2231.9560173589057</v>
      </c>
      <c r="D43" s="68">
        <f t="shared" si="0"/>
        <v>6.1378790477369876</v>
      </c>
      <c r="E43" s="68">
        <f t="shared" si="1"/>
        <v>66.820490034372654</v>
      </c>
      <c r="F43" s="68">
        <f t="shared" si="2"/>
        <v>72.958369082109641</v>
      </c>
      <c r="G43" s="63">
        <f t="shared" si="3"/>
        <v>2165.1355273245331</v>
      </c>
    </row>
    <row r="44" spans="1:7" x14ac:dyDescent="0.25">
      <c r="A44" s="66">
        <f t="shared" si="4"/>
        <v>45809</v>
      </c>
      <c r="B44" s="67">
        <v>30</v>
      </c>
      <c r="C44" s="63">
        <f t="shared" si="5"/>
        <v>2165.1355273245331</v>
      </c>
      <c r="D44" s="68">
        <f t="shared" si="0"/>
        <v>5.954122700142463</v>
      </c>
      <c r="E44" s="68">
        <f t="shared" si="1"/>
        <v>67.004246381967178</v>
      </c>
      <c r="F44" s="68">
        <f t="shared" si="2"/>
        <v>72.958369082109641</v>
      </c>
      <c r="G44" s="63">
        <f t="shared" si="3"/>
        <v>2098.1312809425658</v>
      </c>
    </row>
    <row r="45" spans="1:7" x14ac:dyDescent="0.25">
      <c r="A45" s="66">
        <f t="shared" si="4"/>
        <v>45839</v>
      </c>
      <c r="B45" s="67">
        <v>31</v>
      </c>
      <c r="C45" s="63">
        <f t="shared" si="5"/>
        <v>2098.1312809425658</v>
      </c>
      <c r="D45" s="68">
        <f t="shared" si="0"/>
        <v>5.7698610225920541</v>
      </c>
      <c r="E45" s="68">
        <f t="shared" si="1"/>
        <v>67.188508059517588</v>
      </c>
      <c r="F45" s="68">
        <f t="shared" si="2"/>
        <v>72.958369082109641</v>
      </c>
      <c r="G45" s="63">
        <f t="shared" si="3"/>
        <v>2030.9427728830483</v>
      </c>
    </row>
    <row r="46" spans="1:7" x14ac:dyDescent="0.25">
      <c r="A46" s="66">
        <f t="shared" si="4"/>
        <v>45870</v>
      </c>
      <c r="B46" s="67">
        <v>32</v>
      </c>
      <c r="C46" s="63">
        <f t="shared" si="5"/>
        <v>2030.9427728830483</v>
      </c>
      <c r="D46" s="68">
        <f t="shared" si="0"/>
        <v>5.5850926254283788</v>
      </c>
      <c r="E46" s="68">
        <f t="shared" si="1"/>
        <v>67.373276456681268</v>
      </c>
      <c r="F46" s="68">
        <f t="shared" si="2"/>
        <v>72.958369082109641</v>
      </c>
      <c r="G46" s="63">
        <f t="shared" si="3"/>
        <v>1963.5694964263671</v>
      </c>
    </row>
    <row r="47" spans="1:7" x14ac:dyDescent="0.25">
      <c r="A47" s="66">
        <f t="shared" si="4"/>
        <v>45901</v>
      </c>
      <c r="B47" s="67">
        <v>33</v>
      </c>
      <c r="C47" s="63">
        <f t="shared" si="5"/>
        <v>1963.5694964263671</v>
      </c>
      <c r="D47" s="68">
        <f t="shared" si="0"/>
        <v>5.3998161151725048</v>
      </c>
      <c r="E47" s="68">
        <f t="shared" si="1"/>
        <v>67.558552966937128</v>
      </c>
      <c r="F47" s="68">
        <f t="shared" si="2"/>
        <v>72.958369082109627</v>
      </c>
      <c r="G47" s="63">
        <f t="shared" si="3"/>
        <v>1896.0109434594299</v>
      </c>
    </row>
    <row r="48" spans="1:7" x14ac:dyDescent="0.25">
      <c r="A48" s="66">
        <f t="shared" si="4"/>
        <v>45931</v>
      </c>
      <c r="B48" s="67">
        <v>34</v>
      </c>
      <c r="C48" s="63">
        <f t="shared" si="5"/>
        <v>1896.0109434594299</v>
      </c>
      <c r="D48" s="68">
        <f t="shared" si="0"/>
        <v>5.2140300945134284</v>
      </c>
      <c r="E48" s="68">
        <f t="shared" si="1"/>
        <v>67.744338987596208</v>
      </c>
      <c r="F48" s="68">
        <f t="shared" si="2"/>
        <v>72.958369082109641</v>
      </c>
      <c r="G48" s="63">
        <f t="shared" si="3"/>
        <v>1828.2666044718337</v>
      </c>
    </row>
    <row r="49" spans="1:7" x14ac:dyDescent="0.25">
      <c r="A49" s="66">
        <f t="shared" si="4"/>
        <v>45962</v>
      </c>
      <c r="B49" s="67">
        <v>35</v>
      </c>
      <c r="C49" s="63">
        <f t="shared" si="5"/>
        <v>1828.2666044718337</v>
      </c>
      <c r="D49" s="68">
        <f t="shared" si="0"/>
        <v>5.0277331622975385</v>
      </c>
      <c r="E49" s="68">
        <f t="shared" si="1"/>
        <v>67.930635919812104</v>
      </c>
      <c r="F49" s="68">
        <f t="shared" si="2"/>
        <v>72.958369082109641</v>
      </c>
      <c r="G49" s="63">
        <f t="shared" si="3"/>
        <v>1760.3359685520215</v>
      </c>
    </row>
    <row r="50" spans="1:7" x14ac:dyDescent="0.25">
      <c r="A50" s="66">
        <f t="shared" si="4"/>
        <v>45992</v>
      </c>
      <c r="B50" s="67">
        <v>36</v>
      </c>
      <c r="C50" s="63">
        <f t="shared" si="5"/>
        <v>1760.3359685520215</v>
      </c>
      <c r="D50" s="68">
        <f t="shared" si="0"/>
        <v>4.8409239135180551</v>
      </c>
      <c r="E50" s="68">
        <f t="shared" si="1"/>
        <v>68.117445168591573</v>
      </c>
      <c r="F50" s="68">
        <f t="shared" si="2"/>
        <v>72.958369082109627</v>
      </c>
      <c r="G50" s="63">
        <f t="shared" si="3"/>
        <v>1692.21852338343</v>
      </c>
    </row>
    <row r="51" spans="1:7" x14ac:dyDescent="0.25">
      <c r="A51" s="66">
        <f t="shared" si="4"/>
        <v>46023</v>
      </c>
      <c r="B51" s="67">
        <v>37</v>
      </c>
      <c r="C51" s="63">
        <f t="shared" si="5"/>
        <v>1692.21852338343</v>
      </c>
      <c r="D51" s="68">
        <f t="shared" si="0"/>
        <v>4.6536009393044289</v>
      </c>
      <c r="E51" s="68">
        <f t="shared" si="1"/>
        <v>68.304768142805216</v>
      </c>
      <c r="F51" s="68">
        <f t="shared" si="2"/>
        <v>72.958369082109641</v>
      </c>
      <c r="G51" s="63">
        <f t="shared" si="3"/>
        <v>1623.9137552406248</v>
      </c>
    </row>
    <row r="52" spans="1:7" x14ac:dyDescent="0.25">
      <c r="A52" s="66">
        <f t="shared" si="4"/>
        <v>46054</v>
      </c>
      <c r="B52" s="67">
        <v>38</v>
      </c>
      <c r="C52" s="63">
        <f t="shared" si="5"/>
        <v>1623.9137552406248</v>
      </c>
      <c r="D52" s="68">
        <f t="shared" si="0"/>
        <v>4.4657628269117149</v>
      </c>
      <c r="E52" s="68">
        <f t="shared" si="1"/>
        <v>68.492606255197927</v>
      </c>
      <c r="F52" s="68">
        <f t="shared" si="2"/>
        <v>72.958369082109641</v>
      </c>
      <c r="G52" s="63">
        <f t="shared" si="3"/>
        <v>1555.421148985427</v>
      </c>
    </row>
    <row r="53" spans="1:7" x14ac:dyDescent="0.25">
      <c r="A53" s="66">
        <f t="shared" si="4"/>
        <v>46082</v>
      </c>
      <c r="B53" s="67">
        <v>39</v>
      </c>
      <c r="C53" s="63">
        <f t="shared" si="5"/>
        <v>1555.421148985427</v>
      </c>
      <c r="D53" s="68">
        <f t="shared" si="0"/>
        <v>4.2774081597099194</v>
      </c>
      <c r="E53" s="68">
        <f t="shared" si="1"/>
        <v>68.68096092239972</v>
      </c>
      <c r="F53" s="68">
        <f t="shared" si="2"/>
        <v>72.958369082109641</v>
      </c>
      <c r="G53" s="63">
        <f t="shared" si="3"/>
        <v>1486.7401880630273</v>
      </c>
    </row>
    <row r="54" spans="1:7" x14ac:dyDescent="0.25">
      <c r="A54" s="66">
        <f t="shared" si="4"/>
        <v>46113</v>
      </c>
      <c r="B54" s="67">
        <v>40</v>
      </c>
      <c r="C54" s="63">
        <f t="shared" si="5"/>
        <v>1486.7401880630273</v>
      </c>
      <c r="D54" s="68">
        <f t="shared" si="0"/>
        <v>4.0885355171733204</v>
      </c>
      <c r="E54" s="68">
        <f t="shared" si="1"/>
        <v>68.869833564936329</v>
      </c>
      <c r="F54" s="68">
        <f t="shared" si="2"/>
        <v>72.958369082109655</v>
      </c>
      <c r="G54" s="63">
        <f t="shared" si="3"/>
        <v>1417.870354498091</v>
      </c>
    </row>
    <row r="55" spans="1:7" x14ac:dyDescent="0.25">
      <c r="A55" s="66">
        <f t="shared" si="4"/>
        <v>46143</v>
      </c>
      <c r="B55" s="67">
        <v>41</v>
      </c>
      <c r="C55" s="63">
        <f t="shared" si="5"/>
        <v>1417.870354498091</v>
      </c>
      <c r="D55" s="68">
        <f t="shared" si="0"/>
        <v>3.8991434748697458</v>
      </c>
      <c r="E55" s="68">
        <f t="shared" si="1"/>
        <v>69.059225607239895</v>
      </c>
      <c r="F55" s="68">
        <f t="shared" si="2"/>
        <v>72.958369082109641</v>
      </c>
      <c r="G55" s="63">
        <f t="shared" si="3"/>
        <v>1348.8111288908513</v>
      </c>
    </row>
    <row r="56" spans="1:7" x14ac:dyDescent="0.25">
      <c r="A56" s="66">
        <f t="shared" si="4"/>
        <v>46174</v>
      </c>
      <c r="B56" s="67">
        <v>42</v>
      </c>
      <c r="C56" s="63">
        <f t="shared" si="5"/>
        <v>1348.8111288908513</v>
      </c>
      <c r="D56" s="68">
        <f t="shared" si="0"/>
        <v>3.7092306044498362</v>
      </c>
      <c r="E56" s="68">
        <f t="shared" si="1"/>
        <v>69.249138477659798</v>
      </c>
      <c r="F56" s="68">
        <f t="shared" si="2"/>
        <v>72.958369082109641</v>
      </c>
      <c r="G56" s="63">
        <f t="shared" si="3"/>
        <v>1279.5619904131916</v>
      </c>
    </row>
    <row r="57" spans="1:7" x14ac:dyDescent="0.25">
      <c r="A57" s="66">
        <f t="shared" si="4"/>
        <v>46204</v>
      </c>
      <c r="B57" s="67">
        <v>43</v>
      </c>
      <c r="C57" s="63">
        <f t="shared" si="5"/>
        <v>1279.5619904131916</v>
      </c>
      <c r="D57" s="68">
        <f t="shared" si="0"/>
        <v>3.5187954736362714</v>
      </c>
      <c r="E57" s="68">
        <f t="shared" si="1"/>
        <v>69.439573608473367</v>
      </c>
      <c r="F57" s="68">
        <f t="shared" si="2"/>
        <v>72.958369082109641</v>
      </c>
      <c r="G57" s="63">
        <f t="shared" si="3"/>
        <v>1210.1224168047181</v>
      </c>
    </row>
    <row r="58" spans="1:7" x14ac:dyDescent="0.25">
      <c r="A58" s="66">
        <f t="shared" si="4"/>
        <v>46235</v>
      </c>
      <c r="B58" s="67">
        <v>44</v>
      </c>
      <c r="C58" s="63">
        <f t="shared" si="5"/>
        <v>1210.1224168047181</v>
      </c>
      <c r="D58" s="68">
        <f t="shared" si="0"/>
        <v>3.3278366462129694</v>
      </c>
      <c r="E58" s="68">
        <f t="shared" si="1"/>
        <v>69.630532435896669</v>
      </c>
      <c r="F58" s="68">
        <f t="shared" si="2"/>
        <v>72.958369082109641</v>
      </c>
      <c r="G58" s="63">
        <f t="shared" si="3"/>
        <v>1140.4918843688215</v>
      </c>
    </row>
    <row r="59" spans="1:7" x14ac:dyDescent="0.25">
      <c r="A59" s="66">
        <f t="shared" si="4"/>
        <v>46266</v>
      </c>
      <c r="B59" s="67">
        <v>45</v>
      </c>
      <c r="C59" s="63">
        <f t="shared" si="5"/>
        <v>1140.4918843688215</v>
      </c>
      <c r="D59" s="68">
        <f t="shared" si="0"/>
        <v>3.136352682014254</v>
      </c>
      <c r="E59" s="68">
        <f t="shared" si="1"/>
        <v>69.822016400095393</v>
      </c>
      <c r="F59" s="68">
        <f t="shared" si="2"/>
        <v>72.958369082109641</v>
      </c>
      <c r="G59" s="63">
        <f t="shared" si="3"/>
        <v>1070.6698679687261</v>
      </c>
    </row>
    <row r="60" spans="1:7" x14ac:dyDescent="0.25">
      <c r="A60" s="66">
        <f t="shared" si="4"/>
        <v>46296</v>
      </c>
      <c r="B60" s="67">
        <v>46</v>
      </c>
      <c r="C60" s="63">
        <f t="shared" si="5"/>
        <v>1070.6698679687261</v>
      </c>
      <c r="D60" s="68">
        <f t="shared" si="0"/>
        <v>2.9443421369139919</v>
      </c>
      <c r="E60" s="68">
        <f t="shared" si="1"/>
        <v>70.014026945195639</v>
      </c>
      <c r="F60" s="68">
        <f t="shared" si="2"/>
        <v>72.958369082109627</v>
      </c>
      <c r="G60" s="63">
        <f t="shared" si="3"/>
        <v>1000.6558410235305</v>
      </c>
    </row>
    <row r="61" spans="1:7" x14ac:dyDescent="0.25">
      <c r="A61" s="66">
        <f t="shared" si="4"/>
        <v>46327</v>
      </c>
      <c r="B61" s="67">
        <v>47</v>
      </c>
      <c r="C61" s="63">
        <f t="shared" si="5"/>
        <v>1000.6558410235305</v>
      </c>
      <c r="D61" s="68">
        <f t="shared" si="0"/>
        <v>2.7518035628147035</v>
      </c>
      <c r="E61" s="68">
        <f t="shared" si="1"/>
        <v>70.206565519294941</v>
      </c>
      <c r="F61" s="68">
        <f t="shared" si="2"/>
        <v>72.958369082109641</v>
      </c>
      <c r="G61" s="63">
        <f t="shared" si="3"/>
        <v>930.44927550423552</v>
      </c>
    </row>
    <row r="62" spans="1:7" x14ac:dyDescent="0.25">
      <c r="A62" s="66">
        <f t="shared" si="4"/>
        <v>46357</v>
      </c>
      <c r="B62" s="67">
        <v>48</v>
      </c>
      <c r="C62" s="63">
        <f t="shared" si="5"/>
        <v>930.44927550423552</v>
      </c>
      <c r="D62" s="68">
        <f t="shared" si="0"/>
        <v>2.5587355076366425</v>
      </c>
      <c r="E62" s="68">
        <f t="shared" si="1"/>
        <v>70.399633574473</v>
      </c>
      <c r="F62" s="68">
        <f t="shared" si="2"/>
        <v>72.958369082109641</v>
      </c>
      <c r="G62" s="63">
        <f t="shared" si="3"/>
        <v>860.04964192976252</v>
      </c>
    </row>
    <row r="63" spans="1:7" x14ac:dyDescent="0.25">
      <c r="A63" s="66">
        <f t="shared" si="4"/>
        <v>46388</v>
      </c>
      <c r="B63" s="67">
        <v>49</v>
      </c>
      <c r="C63" s="63">
        <f t="shared" si="5"/>
        <v>860.04964192976252</v>
      </c>
      <c r="D63" s="68">
        <f t="shared" si="0"/>
        <v>2.3651365153068413</v>
      </c>
      <c r="E63" s="68">
        <f t="shared" si="1"/>
        <v>70.593232566802797</v>
      </c>
      <c r="F63" s="68">
        <f t="shared" si="2"/>
        <v>72.958369082109641</v>
      </c>
      <c r="G63" s="63">
        <f t="shared" si="3"/>
        <v>789.45640936295968</v>
      </c>
    </row>
    <row r="64" spans="1:7" x14ac:dyDescent="0.25">
      <c r="A64" s="66">
        <f t="shared" si="4"/>
        <v>46419</v>
      </c>
      <c r="B64" s="67">
        <v>50</v>
      </c>
      <c r="C64" s="63">
        <f t="shared" si="5"/>
        <v>789.45640936295968</v>
      </c>
      <c r="D64" s="68">
        <f t="shared" si="0"/>
        <v>2.1710051257481342</v>
      </c>
      <c r="E64" s="68">
        <f t="shared" si="1"/>
        <v>70.787363956361503</v>
      </c>
      <c r="F64" s="68">
        <f t="shared" si="2"/>
        <v>72.958369082109641</v>
      </c>
      <c r="G64" s="63">
        <f t="shared" si="3"/>
        <v>718.66904540659812</v>
      </c>
    </row>
    <row r="65" spans="1:7" x14ac:dyDescent="0.25">
      <c r="A65" s="66">
        <f t="shared" si="4"/>
        <v>46447</v>
      </c>
      <c r="B65" s="67">
        <v>51</v>
      </c>
      <c r="C65" s="63">
        <f t="shared" si="5"/>
        <v>718.66904540659812</v>
      </c>
      <c r="D65" s="68">
        <f t="shared" si="0"/>
        <v>1.9763398748681393</v>
      </c>
      <c r="E65" s="68">
        <f t="shared" si="1"/>
        <v>70.982029207241496</v>
      </c>
      <c r="F65" s="68">
        <f t="shared" si="2"/>
        <v>72.958369082109641</v>
      </c>
      <c r="G65" s="63">
        <f t="shared" si="3"/>
        <v>647.68701619935666</v>
      </c>
    </row>
    <row r="66" spans="1:7" x14ac:dyDescent="0.25">
      <c r="A66" s="66">
        <f t="shared" si="4"/>
        <v>46478</v>
      </c>
      <c r="B66" s="67">
        <v>52</v>
      </c>
      <c r="C66" s="63">
        <f t="shared" si="5"/>
        <v>647.68701619935666</v>
      </c>
      <c r="D66" s="68">
        <f t="shared" si="0"/>
        <v>1.7811392945482256</v>
      </c>
      <c r="E66" s="68">
        <f t="shared" si="1"/>
        <v>71.177229787561416</v>
      </c>
      <c r="F66" s="68">
        <f t="shared" si="2"/>
        <v>72.958369082109641</v>
      </c>
      <c r="G66" s="63">
        <f t="shared" si="3"/>
        <v>576.50978641179529</v>
      </c>
    </row>
    <row r="67" spans="1:7" x14ac:dyDescent="0.25">
      <c r="A67" s="66">
        <f t="shared" si="4"/>
        <v>46508</v>
      </c>
      <c r="B67" s="67">
        <v>53</v>
      </c>
      <c r="C67" s="63">
        <f t="shared" si="5"/>
        <v>576.50978641179529</v>
      </c>
      <c r="D67" s="68">
        <f t="shared" si="0"/>
        <v>1.5854019126324317</v>
      </c>
      <c r="E67" s="68">
        <f t="shared" si="1"/>
        <v>71.372967169477207</v>
      </c>
      <c r="F67" s="68">
        <f t="shared" si="2"/>
        <v>72.958369082109641</v>
      </c>
      <c r="G67" s="63">
        <f t="shared" si="3"/>
        <v>505.1368192423181</v>
      </c>
    </row>
    <row r="68" spans="1:7" x14ac:dyDescent="0.25">
      <c r="A68" s="66">
        <f t="shared" si="4"/>
        <v>46539</v>
      </c>
      <c r="B68" s="67">
        <v>54</v>
      </c>
      <c r="C68" s="63">
        <f t="shared" si="5"/>
        <v>505.1368192423181</v>
      </c>
      <c r="D68" s="68">
        <f t="shared" si="0"/>
        <v>1.3891262529163693</v>
      </c>
      <c r="E68" s="68">
        <f t="shared" si="1"/>
        <v>71.569242829193271</v>
      </c>
      <c r="F68" s="68">
        <f t="shared" si="2"/>
        <v>72.958369082109641</v>
      </c>
      <c r="G68" s="63">
        <f t="shared" si="3"/>
        <v>433.56757641312481</v>
      </c>
    </row>
    <row r="69" spans="1:7" x14ac:dyDescent="0.25">
      <c r="A69" s="66">
        <f t="shared" si="4"/>
        <v>46569</v>
      </c>
      <c r="B69" s="67">
        <v>55</v>
      </c>
      <c r="C69" s="63">
        <f t="shared" si="5"/>
        <v>433.56757641312481</v>
      </c>
      <c r="D69" s="68">
        <f t="shared" si="0"/>
        <v>1.1923108351360878</v>
      </c>
      <c r="E69" s="68">
        <f t="shared" si="1"/>
        <v>71.766058246973557</v>
      </c>
      <c r="F69" s="68">
        <f t="shared" si="2"/>
        <v>72.958369082109641</v>
      </c>
      <c r="G69" s="63">
        <f t="shared" si="3"/>
        <v>361.80151816615125</v>
      </c>
    </row>
    <row r="70" spans="1:7" x14ac:dyDescent="0.25">
      <c r="A70" s="66">
        <f t="shared" si="4"/>
        <v>46600</v>
      </c>
      <c r="B70" s="67">
        <v>56</v>
      </c>
      <c r="C70" s="63">
        <f t="shared" si="5"/>
        <v>361.80151816615125</v>
      </c>
      <c r="D70" s="68">
        <f t="shared" si="0"/>
        <v>0.9949541749569103</v>
      </c>
      <c r="E70" s="68">
        <f t="shared" si="1"/>
        <v>71.963414907152725</v>
      </c>
      <c r="F70" s="68">
        <f t="shared" si="2"/>
        <v>72.958369082109641</v>
      </c>
      <c r="G70" s="63">
        <f t="shared" si="3"/>
        <v>289.83810325899856</v>
      </c>
    </row>
    <row r="71" spans="1:7" x14ac:dyDescent="0.25">
      <c r="A71" s="66">
        <f t="shared" si="4"/>
        <v>46631</v>
      </c>
      <c r="B71" s="67">
        <v>57</v>
      </c>
      <c r="C71" s="63">
        <f t="shared" si="5"/>
        <v>289.83810325899856</v>
      </c>
      <c r="D71" s="68">
        <f t="shared" si="0"/>
        <v>0.79705478396224017</v>
      </c>
      <c r="E71" s="68">
        <f t="shared" si="1"/>
        <v>72.161314298147403</v>
      </c>
      <c r="F71" s="68">
        <f t="shared" si="2"/>
        <v>72.958369082109641</v>
      </c>
      <c r="G71" s="63">
        <f t="shared" si="3"/>
        <v>217.67678896085116</v>
      </c>
    </row>
    <row r="72" spans="1:7" x14ac:dyDescent="0.25">
      <c r="A72" s="66">
        <f t="shared" si="4"/>
        <v>46661</v>
      </c>
      <c r="B72" s="67">
        <v>58</v>
      </c>
      <c r="C72" s="63">
        <f t="shared" si="5"/>
        <v>217.67678896085116</v>
      </c>
      <c r="D72" s="68">
        <f t="shared" si="0"/>
        <v>0.59861116964233485</v>
      </c>
      <c r="E72" s="68">
        <f t="shared" si="1"/>
        <v>72.359757912467302</v>
      </c>
      <c r="F72" s="68">
        <f t="shared" si="2"/>
        <v>72.958369082109641</v>
      </c>
      <c r="G72" s="63">
        <f t="shared" si="3"/>
        <v>145.31703104838385</v>
      </c>
    </row>
    <row r="73" spans="1:7" x14ac:dyDescent="0.25">
      <c r="A73" s="66">
        <f t="shared" si="4"/>
        <v>46692</v>
      </c>
      <c r="B73" s="67">
        <v>59</v>
      </c>
      <c r="C73" s="63">
        <f t="shared" si="5"/>
        <v>145.31703104838385</v>
      </c>
      <c r="D73" s="68">
        <f t="shared" si="0"/>
        <v>0.39962183538304968</v>
      </c>
      <c r="E73" s="68">
        <f t="shared" si="1"/>
        <v>72.558747246726597</v>
      </c>
      <c r="F73" s="68">
        <f t="shared" si="2"/>
        <v>72.958369082109641</v>
      </c>
      <c r="G73" s="63">
        <f t="shared" si="3"/>
        <v>72.758283801657257</v>
      </c>
    </row>
    <row r="74" spans="1:7" x14ac:dyDescent="0.25">
      <c r="A74" s="66">
        <f t="shared" si="4"/>
        <v>46722</v>
      </c>
      <c r="B74" s="67">
        <v>60</v>
      </c>
      <c r="C74" s="63">
        <f t="shared" si="5"/>
        <v>72.758283801657257</v>
      </c>
      <c r="D74" s="68">
        <f t="shared" si="0"/>
        <v>0.20008528045455154</v>
      </c>
      <c r="E74" s="68">
        <f t="shared" si="1"/>
        <v>72.758283801655097</v>
      </c>
      <c r="F74" s="68">
        <f t="shared" si="2"/>
        <v>72.958369082109641</v>
      </c>
      <c r="G74" s="63">
        <f t="shared" si="3"/>
        <v>2.1600499167107046E-12</v>
      </c>
    </row>
    <row r="75" spans="1:7" x14ac:dyDescent="0.25">
      <c r="A75" s="66"/>
      <c r="B75" s="67"/>
      <c r="C75" s="63"/>
      <c r="D75" s="68"/>
      <c r="E75" s="68"/>
      <c r="F75" s="68"/>
      <c r="G75" s="63"/>
    </row>
    <row r="76" spans="1:7" x14ac:dyDescent="0.25">
      <c r="A76" s="66"/>
      <c r="B76" s="67"/>
      <c r="C76" s="63"/>
      <c r="D76" s="68"/>
      <c r="E76" s="68"/>
      <c r="F76" s="68"/>
      <c r="G76" s="63"/>
    </row>
    <row r="77" spans="1:7" x14ac:dyDescent="0.25">
      <c r="A77" s="66"/>
      <c r="B77" s="67"/>
      <c r="C77" s="63"/>
      <c r="D77" s="68"/>
      <c r="E77" s="68"/>
      <c r="F77" s="68"/>
      <c r="G77" s="63"/>
    </row>
    <row r="78" spans="1:7" x14ac:dyDescent="0.25">
      <c r="A78" s="66"/>
      <c r="B78" s="67"/>
      <c r="C78" s="63"/>
      <c r="D78" s="68"/>
      <c r="E78" s="68"/>
      <c r="F78" s="68"/>
      <c r="G78" s="63"/>
    </row>
    <row r="79" spans="1:7" x14ac:dyDescent="0.25">
      <c r="A79" s="66"/>
      <c r="B79" s="67"/>
      <c r="C79" s="63"/>
      <c r="D79" s="68"/>
      <c r="E79" s="68"/>
      <c r="F79" s="68"/>
      <c r="G79" s="63"/>
    </row>
    <row r="80" spans="1:7" x14ac:dyDescent="0.25">
      <c r="A80" s="66"/>
      <c r="B80" s="67"/>
      <c r="C80" s="63"/>
      <c r="D80" s="68"/>
      <c r="E80" s="68"/>
      <c r="F80" s="68"/>
      <c r="G80" s="63"/>
    </row>
    <row r="81" spans="1:7" x14ac:dyDescent="0.25">
      <c r="A81" s="66"/>
      <c r="B81" s="67"/>
      <c r="C81" s="63"/>
      <c r="D81" s="68"/>
      <c r="E81" s="68"/>
      <c r="F81" s="68"/>
      <c r="G81" s="63"/>
    </row>
    <row r="82" spans="1:7" x14ac:dyDescent="0.25">
      <c r="A82" s="66"/>
      <c r="B82" s="67"/>
      <c r="C82" s="63"/>
      <c r="D82" s="68"/>
      <c r="E82" s="68"/>
      <c r="F82" s="68"/>
      <c r="G82" s="63"/>
    </row>
    <row r="83" spans="1:7" x14ac:dyDescent="0.25">
      <c r="A83" s="66"/>
      <c r="B83" s="67"/>
      <c r="C83" s="63"/>
      <c r="D83" s="68"/>
      <c r="E83" s="68"/>
      <c r="F83" s="68"/>
      <c r="G83" s="63"/>
    </row>
    <row r="84" spans="1:7" x14ac:dyDescent="0.25">
      <c r="A84" s="66"/>
      <c r="B84" s="67"/>
      <c r="C84" s="63"/>
      <c r="D84" s="68"/>
      <c r="E84" s="68"/>
      <c r="F84" s="68"/>
      <c r="G84" s="63"/>
    </row>
    <row r="85" spans="1:7" x14ac:dyDescent="0.25">
      <c r="A85" s="66"/>
      <c r="B85" s="67"/>
      <c r="C85" s="63"/>
      <c r="D85" s="68"/>
      <c r="E85" s="68"/>
      <c r="F85" s="68"/>
      <c r="G85" s="63"/>
    </row>
    <row r="86" spans="1:7" x14ac:dyDescent="0.25">
      <c r="A86" s="66"/>
      <c r="B86" s="67"/>
      <c r="C86" s="63"/>
      <c r="D86" s="68"/>
      <c r="E86" s="68"/>
      <c r="F86" s="68"/>
      <c r="G86" s="63"/>
    </row>
    <row r="87" spans="1:7" x14ac:dyDescent="0.25">
      <c r="A87" s="66"/>
      <c r="B87" s="67"/>
      <c r="C87" s="63"/>
      <c r="D87" s="68"/>
      <c r="E87" s="68"/>
      <c r="F87" s="68"/>
      <c r="G87" s="63"/>
    </row>
    <row r="88" spans="1:7" x14ac:dyDescent="0.25">
      <c r="A88" s="66"/>
      <c r="B88" s="67"/>
      <c r="C88" s="63"/>
      <c r="D88" s="68"/>
      <c r="E88" s="68"/>
      <c r="F88" s="68"/>
      <c r="G88" s="63"/>
    </row>
    <row r="89" spans="1:7" x14ac:dyDescent="0.25">
      <c r="A89" s="66"/>
      <c r="B89" s="67"/>
      <c r="C89" s="63"/>
      <c r="D89" s="68"/>
      <c r="E89" s="68"/>
      <c r="F89" s="68"/>
      <c r="G89" s="63"/>
    </row>
    <row r="90" spans="1:7" x14ac:dyDescent="0.25">
      <c r="A90" s="66"/>
      <c r="B90" s="67"/>
      <c r="C90" s="63"/>
      <c r="D90" s="68"/>
      <c r="E90" s="68"/>
      <c r="F90" s="68"/>
      <c r="G90" s="63"/>
    </row>
    <row r="91" spans="1:7" x14ac:dyDescent="0.25">
      <c r="A91" s="66"/>
      <c r="B91" s="67"/>
      <c r="C91" s="63"/>
      <c r="D91" s="68"/>
      <c r="E91" s="68"/>
      <c r="F91" s="68"/>
      <c r="G91" s="63"/>
    </row>
    <row r="92" spans="1:7" x14ac:dyDescent="0.25">
      <c r="A92" s="66"/>
      <c r="B92" s="67"/>
      <c r="C92" s="63"/>
      <c r="D92" s="68"/>
      <c r="E92" s="68"/>
      <c r="F92" s="68"/>
      <c r="G92" s="63"/>
    </row>
    <row r="93" spans="1:7" x14ac:dyDescent="0.25">
      <c r="A93" s="66"/>
      <c r="B93" s="67"/>
      <c r="C93" s="63"/>
      <c r="D93" s="68"/>
      <c r="E93" s="68"/>
      <c r="F93" s="68"/>
      <c r="G93" s="63"/>
    </row>
    <row r="94" spans="1:7" x14ac:dyDescent="0.25">
      <c r="A94" s="66"/>
      <c r="B94" s="67"/>
      <c r="C94" s="63"/>
      <c r="D94" s="68"/>
      <c r="E94" s="68"/>
      <c r="F94" s="68"/>
      <c r="G94" s="63"/>
    </row>
    <row r="95" spans="1:7" x14ac:dyDescent="0.25">
      <c r="A95" s="66"/>
      <c r="B95" s="67"/>
      <c r="C95" s="63"/>
      <c r="D95" s="68"/>
      <c r="E95" s="68"/>
      <c r="F95" s="68"/>
      <c r="G95" s="63"/>
    </row>
    <row r="96" spans="1:7" x14ac:dyDescent="0.25">
      <c r="A96" s="66"/>
      <c r="B96" s="67"/>
      <c r="C96" s="63"/>
      <c r="D96" s="68"/>
      <c r="E96" s="68"/>
      <c r="F96" s="68"/>
      <c r="G96" s="63"/>
    </row>
    <row r="97" spans="1:7" x14ac:dyDescent="0.25">
      <c r="A97" s="66"/>
      <c r="B97" s="67"/>
      <c r="C97" s="63"/>
      <c r="D97" s="68"/>
      <c r="E97" s="68"/>
      <c r="F97" s="68"/>
      <c r="G97" s="63"/>
    </row>
    <row r="98" spans="1:7" x14ac:dyDescent="0.25">
      <c r="A98" s="66"/>
      <c r="B98" s="67"/>
      <c r="C98" s="63"/>
      <c r="D98" s="68"/>
      <c r="E98" s="68"/>
      <c r="F98" s="68"/>
      <c r="G98" s="63"/>
    </row>
    <row r="99" spans="1:7" x14ac:dyDescent="0.25">
      <c r="A99" s="66"/>
      <c r="B99" s="67"/>
      <c r="C99" s="63"/>
      <c r="D99" s="68"/>
      <c r="E99" s="68"/>
      <c r="F99" s="68"/>
      <c r="G99" s="63"/>
    </row>
    <row r="100" spans="1:7" x14ac:dyDescent="0.25">
      <c r="A100" s="66"/>
      <c r="B100" s="67"/>
      <c r="C100" s="63"/>
      <c r="D100" s="68"/>
      <c r="E100" s="68"/>
      <c r="F100" s="68"/>
      <c r="G100" s="63"/>
    </row>
    <row r="101" spans="1:7" x14ac:dyDescent="0.25">
      <c r="A101" s="66"/>
      <c r="B101" s="67"/>
      <c r="C101" s="63"/>
      <c r="D101" s="68"/>
      <c r="E101" s="68"/>
      <c r="F101" s="68"/>
      <c r="G101" s="63"/>
    </row>
    <row r="102" spans="1:7" x14ac:dyDescent="0.25">
      <c r="A102" s="66"/>
      <c r="B102" s="67"/>
      <c r="C102" s="63"/>
      <c r="D102" s="68"/>
      <c r="E102" s="68"/>
      <c r="F102" s="68"/>
      <c r="G102" s="63"/>
    </row>
    <row r="103" spans="1:7" x14ac:dyDescent="0.25">
      <c r="A103" s="66"/>
      <c r="B103" s="67"/>
      <c r="C103" s="63"/>
      <c r="D103" s="68"/>
      <c r="E103" s="68"/>
      <c r="F103" s="68"/>
      <c r="G103" s="63"/>
    </row>
    <row r="104" spans="1:7" x14ac:dyDescent="0.25">
      <c r="A104" s="66"/>
      <c r="B104" s="67"/>
      <c r="C104" s="63"/>
      <c r="D104" s="68"/>
      <c r="E104" s="68"/>
      <c r="F104" s="68"/>
      <c r="G104" s="63"/>
    </row>
    <row r="105" spans="1:7" x14ac:dyDescent="0.25">
      <c r="A105" s="66"/>
      <c r="B105" s="67"/>
      <c r="C105" s="63"/>
      <c r="D105" s="68"/>
      <c r="E105" s="68"/>
      <c r="F105" s="68"/>
      <c r="G105" s="63"/>
    </row>
    <row r="106" spans="1:7" x14ac:dyDescent="0.25">
      <c r="A106" s="66"/>
      <c r="B106" s="67"/>
      <c r="C106" s="63"/>
      <c r="D106" s="68"/>
      <c r="E106" s="68"/>
      <c r="F106" s="68"/>
      <c r="G106" s="63"/>
    </row>
    <row r="107" spans="1:7" x14ac:dyDescent="0.25">
      <c r="A107" s="66"/>
      <c r="B107" s="67"/>
      <c r="C107" s="63"/>
      <c r="D107" s="68"/>
      <c r="E107" s="68"/>
      <c r="F107" s="68"/>
      <c r="G107" s="63"/>
    </row>
    <row r="108" spans="1:7" x14ac:dyDescent="0.25">
      <c r="A108" s="66"/>
      <c r="B108" s="67"/>
      <c r="C108" s="63"/>
      <c r="D108" s="68"/>
      <c r="E108" s="68"/>
      <c r="F108" s="68"/>
      <c r="G108" s="63"/>
    </row>
    <row r="109" spans="1:7" x14ac:dyDescent="0.25">
      <c r="A109" s="66"/>
      <c r="B109" s="67"/>
      <c r="C109" s="63"/>
      <c r="D109" s="68"/>
      <c r="E109" s="68"/>
      <c r="F109" s="68"/>
      <c r="G109" s="63"/>
    </row>
    <row r="110" spans="1:7" x14ac:dyDescent="0.25">
      <c r="A110" s="66"/>
      <c r="B110" s="67"/>
      <c r="C110" s="63"/>
      <c r="D110" s="68"/>
      <c r="E110" s="68"/>
      <c r="F110" s="68"/>
      <c r="G110" s="63"/>
    </row>
    <row r="111" spans="1:7" x14ac:dyDescent="0.25">
      <c r="A111" s="66"/>
      <c r="B111" s="67"/>
      <c r="C111" s="63"/>
      <c r="D111" s="68"/>
      <c r="E111" s="68"/>
      <c r="F111" s="68"/>
      <c r="G111" s="63"/>
    </row>
    <row r="112" spans="1:7" x14ac:dyDescent="0.25">
      <c r="A112" s="66"/>
      <c r="B112" s="67"/>
      <c r="C112" s="63"/>
      <c r="D112" s="68"/>
      <c r="E112" s="68"/>
      <c r="F112" s="68"/>
      <c r="G112" s="63"/>
    </row>
    <row r="113" spans="1:7" x14ac:dyDescent="0.25">
      <c r="A113" s="66"/>
      <c r="B113" s="67"/>
      <c r="C113" s="63"/>
      <c r="D113" s="68"/>
      <c r="E113" s="68"/>
      <c r="F113" s="68"/>
      <c r="G113" s="63"/>
    </row>
    <row r="114" spans="1:7" x14ac:dyDescent="0.25">
      <c r="A114" s="66"/>
      <c r="B114" s="67"/>
      <c r="C114" s="63"/>
      <c r="D114" s="68"/>
      <c r="E114" s="68"/>
      <c r="F114" s="68"/>
      <c r="G114" s="63"/>
    </row>
    <row r="115" spans="1:7" x14ac:dyDescent="0.25">
      <c r="A115" s="66"/>
      <c r="B115" s="67"/>
      <c r="C115" s="63"/>
      <c r="D115" s="68"/>
      <c r="E115" s="68"/>
      <c r="F115" s="68"/>
      <c r="G115" s="63"/>
    </row>
    <row r="116" spans="1:7" x14ac:dyDescent="0.25">
      <c r="A116" s="66"/>
      <c r="B116" s="67"/>
      <c r="C116" s="63"/>
      <c r="D116" s="68"/>
      <c r="E116" s="68"/>
      <c r="F116" s="68"/>
      <c r="G116" s="63"/>
    </row>
    <row r="117" spans="1:7" x14ac:dyDescent="0.25">
      <c r="A117" s="66"/>
      <c r="B117" s="67"/>
      <c r="C117" s="63"/>
      <c r="D117" s="68"/>
      <c r="E117" s="68"/>
      <c r="F117" s="68"/>
      <c r="G117" s="63"/>
    </row>
    <row r="118" spans="1:7" x14ac:dyDescent="0.25">
      <c r="A118" s="66"/>
      <c r="B118" s="67"/>
      <c r="C118" s="63"/>
      <c r="D118" s="68"/>
      <c r="E118" s="68"/>
      <c r="F118" s="68"/>
      <c r="G118" s="63"/>
    </row>
    <row r="119" spans="1:7" x14ac:dyDescent="0.25">
      <c r="A119" s="66"/>
      <c r="B119" s="67"/>
      <c r="C119" s="63"/>
      <c r="D119" s="68"/>
      <c r="E119" s="68"/>
      <c r="F119" s="68"/>
      <c r="G119" s="63"/>
    </row>
    <row r="120" spans="1:7" x14ac:dyDescent="0.25">
      <c r="A120" s="66"/>
      <c r="B120" s="67"/>
      <c r="C120" s="63"/>
      <c r="D120" s="68"/>
      <c r="E120" s="68"/>
      <c r="F120" s="68"/>
      <c r="G120" s="63"/>
    </row>
    <row r="121" spans="1:7" x14ac:dyDescent="0.25">
      <c r="A121" s="66"/>
      <c r="B121" s="67"/>
      <c r="C121" s="63"/>
      <c r="D121" s="68"/>
      <c r="E121" s="68"/>
      <c r="F121" s="68"/>
      <c r="G121" s="63"/>
    </row>
    <row r="122" spans="1:7" x14ac:dyDescent="0.25">
      <c r="A122" s="66"/>
      <c r="B122" s="67"/>
      <c r="C122" s="63"/>
      <c r="D122" s="68"/>
      <c r="E122" s="68"/>
      <c r="F122" s="68"/>
      <c r="G122" s="63"/>
    </row>
    <row r="123" spans="1:7" x14ac:dyDescent="0.25">
      <c r="A123" s="66"/>
      <c r="B123" s="67"/>
      <c r="C123" s="63"/>
      <c r="D123" s="68"/>
      <c r="E123" s="68"/>
      <c r="F123" s="68"/>
      <c r="G123" s="63"/>
    </row>
    <row r="124" spans="1:7" x14ac:dyDescent="0.25">
      <c r="A124" s="66"/>
      <c r="B124" s="67"/>
      <c r="C124" s="63"/>
      <c r="D124" s="68"/>
      <c r="E124" s="68"/>
      <c r="F124" s="68"/>
      <c r="G124" s="63"/>
    </row>
    <row r="125" spans="1:7" x14ac:dyDescent="0.25">
      <c r="A125" s="66"/>
      <c r="B125" s="67"/>
      <c r="C125" s="63"/>
      <c r="D125" s="68"/>
      <c r="E125" s="68"/>
      <c r="F125" s="68"/>
      <c r="G125" s="63"/>
    </row>
    <row r="126" spans="1:7" x14ac:dyDescent="0.25">
      <c r="A126" s="66"/>
      <c r="B126" s="67"/>
      <c r="C126" s="63"/>
      <c r="D126" s="68"/>
      <c r="E126" s="68"/>
      <c r="F126" s="68"/>
      <c r="G126" s="63"/>
    </row>
    <row r="127" spans="1:7" x14ac:dyDescent="0.25">
      <c r="A127" s="66"/>
      <c r="B127" s="67"/>
      <c r="C127" s="63"/>
      <c r="D127" s="68"/>
      <c r="E127" s="68"/>
      <c r="F127" s="68"/>
      <c r="G127" s="63"/>
    </row>
    <row r="128" spans="1:7" x14ac:dyDescent="0.25">
      <c r="A128" s="66"/>
      <c r="B128" s="67"/>
      <c r="C128" s="63"/>
      <c r="D128" s="68"/>
      <c r="E128" s="68"/>
      <c r="F128" s="68"/>
      <c r="G128" s="63"/>
    </row>
    <row r="129" spans="1:7" x14ac:dyDescent="0.25">
      <c r="A129" s="66"/>
      <c r="B129" s="67"/>
      <c r="C129" s="63"/>
      <c r="D129" s="68"/>
      <c r="E129" s="68"/>
      <c r="F129" s="68"/>
      <c r="G129" s="63"/>
    </row>
    <row r="130" spans="1:7" x14ac:dyDescent="0.25">
      <c r="A130" s="66"/>
      <c r="B130" s="67"/>
      <c r="C130" s="63"/>
      <c r="D130" s="68"/>
      <c r="E130" s="68"/>
      <c r="F130" s="68"/>
      <c r="G130" s="63"/>
    </row>
    <row r="131" spans="1:7" x14ac:dyDescent="0.25">
      <c r="A131" s="66"/>
      <c r="B131" s="67"/>
      <c r="C131" s="63"/>
      <c r="D131" s="68"/>
      <c r="E131" s="68"/>
      <c r="F131" s="68"/>
      <c r="G131" s="63"/>
    </row>
    <row r="132" spans="1:7" x14ac:dyDescent="0.25">
      <c r="A132" s="66"/>
      <c r="B132" s="67"/>
      <c r="C132" s="63"/>
      <c r="D132" s="68"/>
      <c r="E132" s="68"/>
      <c r="F132" s="68"/>
      <c r="G132" s="63"/>
    </row>
    <row r="133" spans="1:7" x14ac:dyDescent="0.25">
      <c r="A133" s="66"/>
      <c r="B133" s="67"/>
      <c r="C133" s="63"/>
      <c r="D133" s="68"/>
      <c r="E133" s="68"/>
      <c r="F133" s="68"/>
      <c r="G133" s="63"/>
    </row>
    <row r="134" spans="1:7" x14ac:dyDescent="0.25">
      <c r="A134" s="66"/>
      <c r="B134" s="67"/>
      <c r="C134" s="63"/>
      <c r="D134" s="68"/>
      <c r="E134" s="68"/>
      <c r="F134" s="68"/>
      <c r="G134" s="6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D571-C3D2-4C2A-9B54-12EA83E9BA3F}">
  <dimension ref="A1:M134"/>
  <sheetViews>
    <sheetView showOutlineSymbols="0" workbookViewId="0"/>
  </sheetViews>
  <sheetFormatPr defaultColWidth="9.140625" defaultRowHeight="15" x14ac:dyDescent="0.25"/>
  <cols>
    <col min="1" max="1" width="9.140625" style="64"/>
    <col min="2" max="2" width="7.85546875" style="64" customWidth="1"/>
    <col min="3" max="3" width="14.85546875" style="64" customWidth="1"/>
    <col min="4" max="4" width="14.140625" style="64" customWidth="1"/>
    <col min="5" max="6" width="14.85546875" style="64" customWidth="1"/>
    <col min="7" max="7" width="14.85546875" style="77" customWidth="1"/>
    <col min="8" max="16384" width="9.140625" style="64"/>
  </cols>
  <sheetData>
    <row r="1" spans="1:13" x14ac:dyDescent="0.25">
      <c r="A1" s="59"/>
      <c r="B1" s="59"/>
      <c r="C1" s="59"/>
      <c r="D1" s="59"/>
      <c r="E1" s="59"/>
      <c r="F1" s="59"/>
      <c r="G1" s="163"/>
    </row>
    <row r="2" spans="1:13" x14ac:dyDescent="0.25">
      <c r="A2" s="59"/>
      <c r="B2" s="59"/>
      <c r="C2" s="59"/>
      <c r="D2" s="59"/>
      <c r="E2" s="59"/>
      <c r="F2" s="61"/>
      <c r="G2" s="164"/>
    </row>
    <row r="3" spans="1:13" x14ac:dyDescent="0.25">
      <c r="A3" s="59"/>
      <c r="B3" s="59"/>
      <c r="C3" s="59"/>
      <c r="D3" s="59"/>
      <c r="E3" s="59"/>
      <c r="F3" s="61"/>
      <c r="G3" s="164"/>
    </row>
    <row r="4" spans="1:13" ht="21" x14ac:dyDescent="0.35">
      <c r="A4" s="86"/>
      <c r="B4" s="87" t="s">
        <v>56</v>
      </c>
      <c r="C4" s="86"/>
      <c r="D4" s="86"/>
      <c r="E4" s="61"/>
      <c r="F4" s="88"/>
      <c r="G4" s="165"/>
      <c r="K4" s="77"/>
      <c r="L4" s="76"/>
    </row>
    <row r="5" spans="1:13" x14ac:dyDescent="0.25">
      <c r="A5" s="86"/>
      <c r="B5" s="86"/>
      <c r="C5" s="86"/>
      <c r="D5" s="86"/>
      <c r="E5" s="86"/>
      <c r="F5" s="94"/>
      <c r="G5" s="127"/>
      <c r="K5" s="75"/>
      <c r="L5" s="76"/>
    </row>
    <row r="6" spans="1:13" x14ac:dyDescent="0.25">
      <c r="A6" s="86"/>
      <c r="B6" s="96" t="s">
        <v>59</v>
      </c>
      <c r="C6" s="97"/>
      <c r="D6" s="98"/>
      <c r="E6" s="99">
        <v>44927</v>
      </c>
      <c r="F6" s="100"/>
      <c r="G6" s="127"/>
      <c r="K6" s="69"/>
      <c r="L6" s="69"/>
    </row>
    <row r="7" spans="1:13" x14ac:dyDescent="0.25">
      <c r="A7" s="86"/>
      <c r="B7" s="102" t="s">
        <v>61</v>
      </c>
      <c r="C7" s="61"/>
      <c r="D7" s="89"/>
      <c r="E7" s="85">
        <v>60</v>
      </c>
      <c r="F7" s="103" t="s">
        <v>62</v>
      </c>
      <c r="G7" s="127"/>
      <c r="K7" s="71"/>
      <c r="L7" s="71"/>
    </row>
    <row r="8" spans="1:13" x14ac:dyDescent="0.25">
      <c r="A8" s="86"/>
      <c r="B8" s="102" t="s">
        <v>69</v>
      </c>
      <c r="C8" s="61"/>
      <c r="D8" s="105">
        <f>E6-1</f>
        <v>44926</v>
      </c>
      <c r="E8" s="111">
        <v>45179.3269</v>
      </c>
      <c r="F8" s="103" t="s">
        <v>65</v>
      </c>
      <c r="G8" s="127"/>
      <c r="H8" s="161"/>
      <c r="K8" s="71"/>
      <c r="L8" s="71"/>
    </row>
    <row r="9" spans="1:13" x14ac:dyDescent="0.25">
      <c r="A9" s="86"/>
      <c r="B9" s="102" t="s">
        <v>70</v>
      </c>
      <c r="C9" s="61"/>
      <c r="D9" s="105">
        <f>EOMONTH(D8,E7)</f>
        <v>46752</v>
      </c>
      <c r="E9" s="106">
        <v>0</v>
      </c>
      <c r="F9" s="103" t="s">
        <v>65</v>
      </c>
      <c r="G9" s="127"/>
      <c r="K9" s="71"/>
      <c r="L9" s="71"/>
    </row>
    <row r="10" spans="1:13" x14ac:dyDescent="0.25">
      <c r="A10" s="86"/>
      <c r="B10" s="102" t="s">
        <v>68</v>
      </c>
      <c r="C10" s="61"/>
      <c r="D10" s="89"/>
      <c r="E10" s="121">
        <v>1</v>
      </c>
      <c r="F10" s="103"/>
      <c r="G10" s="127"/>
      <c r="K10" s="72"/>
      <c r="L10" s="72"/>
    </row>
    <row r="11" spans="1:13" x14ac:dyDescent="0.25">
      <c r="A11" s="86"/>
      <c r="B11" s="113" t="s">
        <v>71</v>
      </c>
      <c r="C11" s="114"/>
      <c r="D11" s="115"/>
      <c r="E11" s="162">
        <v>3.3000000000000002E-2</v>
      </c>
      <c r="F11" s="116"/>
      <c r="G11" s="166"/>
      <c r="K11" s="71"/>
      <c r="L11" s="71"/>
      <c r="M11" s="72"/>
    </row>
    <row r="12" spans="1:13" x14ac:dyDescent="0.25">
      <c r="A12" s="59"/>
      <c r="B12" s="83"/>
      <c r="C12" s="67"/>
      <c r="E12" s="84"/>
      <c r="F12" s="83"/>
      <c r="G12" s="166"/>
      <c r="K12" s="71"/>
      <c r="L12" s="71"/>
      <c r="M12" s="72"/>
    </row>
    <row r="13" spans="1:13" x14ac:dyDescent="0.25">
      <c r="K13" s="71"/>
      <c r="L13" s="71"/>
      <c r="M13" s="72"/>
    </row>
    <row r="14" spans="1:13" ht="15.75" thickBot="1" x14ac:dyDescent="0.3">
      <c r="A14" s="65" t="s">
        <v>72</v>
      </c>
      <c r="B14" s="65" t="s">
        <v>73</v>
      </c>
      <c r="C14" s="65" t="s">
        <v>74</v>
      </c>
      <c r="D14" s="65" t="s">
        <v>75</v>
      </c>
      <c r="E14" s="65" t="s">
        <v>76</v>
      </c>
      <c r="F14" s="65" t="s">
        <v>77</v>
      </c>
      <c r="G14" s="167" t="s">
        <v>78</v>
      </c>
      <c r="K14" s="71"/>
      <c r="L14" s="71"/>
      <c r="M14" s="72"/>
    </row>
    <row r="15" spans="1:13" x14ac:dyDescent="0.25">
      <c r="A15" s="66">
        <f>E6</f>
        <v>44927</v>
      </c>
      <c r="B15" s="67">
        <v>1</v>
      </c>
      <c r="C15" s="63">
        <f>E8</f>
        <v>45179.3269</v>
      </c>
      <c r="D15" s="68">
        <f>IPMT($E$11/12,B15,$E$7,-$E$8,$E$9,0)</f>
        <v>124.243148975</v>
      </c>
      <c r="E15" s="68">
        <f>PPMT($E$11/12,B15,$E$7,-$E$8,$E$9,0)</f>
        <v>693.60732001469921</v>
      </c>
      <c r="F15" s="68">
        <f>SUM(D15:E15)</f>
        <v>817.85046898969927</v>
      </c>
      <c r="G15" s="63">
        <f>C15-E15</f>
        <v>44485.7195799853</v>
      </c>
      <c r="K15" s="71"/>
      <c r="L15" s="71"/>
      <c r="M15" s="72"/>
    </row>
    <row r="16" spans="1:13" x14ac:dyDescent="0.25">
      <c r="A16" s="66">
        <f>EDATE(A15,1)</f>
        <v>44958</v>
      </c>
      <c r="B16" s="67">
        <v>2</v>
      </c>
      <c r="C16" s="63">
        <f>G15</f>
        <v>44485.7195799853</v>
      </c>
      <c r="D16" s="68">
        <f t="shared" ref="D16:D74" si="0">IPMT($E$11/12,B16,$E$7,-$E$8,$E$9,0)</f>
        <v>122.33572884495956</v>
      </c>
      <c r="E16" s="68">
        <f t="shared" ref="E16:E74" si="1">PPMT($E$11/12,B16,$E$7,-$E$8,$E$9,0)</f>
        <v>695.51474014473956</v>
      </c>
      <c r="F16" s="68">
        <f t="shared" ref="F16:F74" si="2">SUM(D16:E16)</f>
        <v>817.85046898969915</v>
      </c>
      <c r="G16" s="63">
        <f t="shared" ref="G16:G74" si="3">C16-E16</f>
        <v>43790.20483984056</v>
      </c>
      <c r="K16" s="71"/>
      <c r="L16" s="71"/>
      <c r="M16" s="72"/>
    </row>
    <row r="17" spans="1:13" x14ac:dyDescent="0.25">
      <c r="A17" s="66">
        <f>EDATE(A16,1)</f>
        <v>44986</v>
      </c>
      <c r="B17" s="67">
        <v>3</v>
      </c>
      <c r="C17" s="63">
        <f>G16</f>
        <v>43790.20483984056</v>
      </c>
      <c r="D17" s="68">
        <f t="shared" si="0"/>
        <v>120.42306330956153</v>
      </c>
      <c r="E17" s="68">
        <f t="shared" si="1"/>
        <v>697.42740568013767</v>
      </c>
      <c r="F17" s="68">
        <f t="shared" si="2"/>
        <v>817.85046898969915</v>
      </c>
      <c r="G17" s="63">
        <f t="shared" si="3"/>
        <v>43092.777434160424</v>
      </c>
      <c r="K17" s="71"/>
      <c r="L17" s="71"/>
      <c r="M17" s="72"/>
    </row>
    <row r="18" spans="1:13" x14ac:dyDescent="0.25">
      <c r="A18" s="66">
        <f t="shared" ref="A18:A74" si="4">EDATE(A17,1)</f>
        <v>45017</v>
      </c>
      <c r="B18" s="67">
        <v>4</v>
      </c>
      <c r="C18" s="63">
        <f t="shared" ref="C18:C74" si="5">G17</f>
        <v>43092.777434160424</v>
      </c>
      <c r="D18" s="68">
        <f t="shared" si="0"/>
        <v>118.50513794394118</v>
      </c>
      <c r="E18" s="68">
        <f t="shared" si="1"/>
        <v>699.34533104575792</v>
      </c>
      <c r="F18" s="68">
        <f t="shared" si="2"/>
        <v>817.85046898969904</v>
      </c>
      <c r="G18" s="63">
        <f t="shared" si="3"/>
        <v>42393.432103114668</v>
      </c>
      <c r="K18" s="71"/>
      <c r="L18" s="71"/>
      <c r="M18" s="72"/>
    </row>
    <row r="19" spans="1:13" x14ac:dyDescent="0.25">
      <c r="A19" s="66">
        <f t="shared" si="4"/>
        <v>45047</v>
      </c>
      <c r="B19" s="67">
        <v>5</v>
      </c>
      <c r="C19" s="63">
        <f t="shared" si="5"/>
        <v>42393.432103114668</v>
      </c>
      <c r="D19" s="68">
        <f t="shared" si="0"/>
        <v>116.58193828356534</v>
      </c>
      <c r="E19" s="68">
        <f t="shared" si="1"/>
        <v>701.26853070613379</v>
      </c>
      <c r="F19" s="68">
        <f t="shared" si="2"/>
        <v>817.85046898969915</v>
      </c>
      <c r="G19" s="63">
        <f t="shared" si="3"/>
        <v>41692.163572408535</v>
      </c>
      <c r="K19" s="71"/>
      <c r="L19" s="71"/>
      <c r="M19" s="72"/>
    </row>
    <row r="20" spans="1:13" x14ac:dyDescent="0.25">
      <c r="A20" s="66">
        <f t="shared" si="4"/>
        <v>45078</v>
      </c>
      <c r="B20" s="67">
        <v>6</v>
      </c>
      <c r="C20" s="63">
        <f t="shared" si="5"/>
        <v>41692.163572408535</v>
      </c>
      <c r="D20" s="68">
        <f t="shared" si="0"/>
        <v>114.65344982412344</v>
      </c>
      <c r="E20" s="68">
        <f t="shared" si="1"/>
        <v>703.19701916557574</v>
      </c>
      <c r="F20" s="68">
        <f t="shared" si="2"/>
        <v>817.85046898969915</v>
      </c>
      <c r="G20" s="63">
        <f t="shared" si="3"/>
        <v>40988.966553242957</v>
      </c>
      <c r="K20" s="71"/>
      <c r="L20" s="71"/>
      <c r="M20" s="72"/>
    </row>
    <row r="21" spans="1:13" x14ac:dyDescent="0.25">
      <c r="A21" s="66">
        <f t="shared" si="4"/>
        <v>45108</v>
      </c>
      <c r="B21" s="67">
        <v>7</v>
      </c>
      <c r="C21" s="63">
        <f t="shared" si="5"/>
        <v>40988.966553242957</v>
      </c>
      <c r="D21" s="68">
        <f t="shared" si="0"/>
        <v>112.7196580214181</v>
      </c>
      <c r="E21" s="68">
        <f t="shared" si="1"/>
        <v>705.13081096828114</v>
      </c>
      <c r="F21" s="68">
        <f t="shared" si="2"/>
        <v>817.85046898969927</v>
      </c>
      <c r="G21" s="63">
        <f t="shared" si="3"/>
        <v>40283.835742274678</v>
      </c>
      <c r="K21" s="71"/>
      <c r="L21" s="71"/>
      <c r="M21" s="72"/>
    </row>
    <row r="22" spans="1:13" x14ac:dyDescent="0.25">
      <c r="A22" s="66">
        <f>EDATE(A21,1)</f>
        <v>45139</v>
      </c>
      <c r="B22" s="67">
        <v>8</v>
      </c>
      <c r="C22" s="63">
        <f t="shared" si="5"/>
        <v>40283.835742274678</v>
      </c>
      <c r="D22" s="68">
        <f t="shared" si="0"/>
        <v>110.78054829125533</v>
      </c>
      <c r="E22" s="68">
        <f t="shared" si="1"/>
        <v>707.06992069844387</v>
      </c>
      <c r="F22" s="68">
        <f t="shared" si="2"/>
        <v>817.85046898969915</v>
      </c>
      <c r="G22" s="63">
        <f t="shared" si="3"/>
        <v>39576.765821576235</v>
      </c>
      <c r="K22" s="71"/>
      <c r="L22" s="71"/>
      <c r="M22" s="72"/>
    </row>
    <row r="23" spans="1:13" x14ac:dyDescent="0.25">
      <c r="A23" s="66">
        <f t="shared" si="4"/>
        <v>45170</v>
      </c>
      <c r="B23" s="67">
        <v>9</v>
      </c>
      <c r="C23" s="63">
        <f t="shared" si="5"/>
        <v>39576.765821576235</v>
      </c>
      <c r="D23" s="68">
        <f t="shared" si="0"/>
        <v>108.83610600933464</v>
      </c>
      <c r="E23" s="68">
        <f t="shared" si="1"/>
        <v>709.01436298036458</v>
      </c>
      <c r="F23" s="68">
        <f t="shared" si="2"/>
        <v>817.85046898969927</v>
      </c>
      <c r="G23" s="63">
        <f t="shared" si="3"/>
        <v>38867.751458595871</v>
      </c>
      <c r="K23" s="71"/>
      <c r="L23" s="71"/>
      <c r="M23" s="72"/>
    </row>
    <row r="24" spans="1:13" x14ac:dyDescent="0.25">
      <c r="A24" s="66">
        <f t="shared" si="4"/>
        <v>45200</v>
      </c>
      <c r="B24" s="67">
        <v>10</v>
      </c>
      <c r="C24" s="63">
        <f t="shared" si="5"/>
        <v>38867.751458595871</v>
      </c>
      <c r="D24" s="68">
        <f t="shared" si="0"/>
        <v>106.88631651113863</v>
      </c>
      <c r="E24" s="68">
        <f t="shared" si="1"/>
        <v>710.96415247856055</v>
      </c>
      <c r="F24" s="68">
        <f t="shared" si="2"/>
        <v>817.85046898969915</v>
      </c>
      <c r="G24" s="63">
        <f t="shared" si="3"/>
        <v>38156.787306117309</v>
      </c>
      <c r="K24" s="71"/>
      <c r="L24" s="71"/>
      <c r="M24" s="72"/>
    </row>
    <row r="25" spans="1:13" x14ac:dyDescent="0.25">
      <c r="A25" s="66">
        <f t="shared" si="4"/>
        <v>45231</v>
      </c>
      <c r="B25" s="67">
        <v>11</v>
      </c>
      <c r="C25" s="63">
        <f t="shared" si="5"/>
        <v>38156.787306117309</v>
      </c>
      <c r="D25" s="68">
        <f t="shared" si="0"/>
        <v>104.93116509182256</v>
      </c>
      <c r="E25" s="68">
        <f t="shared" si="1"/>
        <v>712.9193038978766</v>
      </c>
      <c r="F25" s="68">
        <f t="shared" si="2"/>
        <v>817.85046898969915</v>
      </c>
      <c r="G25" s="63">
        <f t="shared" si="3"/>
        <v>37443.868002219431</v>
      </c>
    </row>
    <row r="26" spans="1:13" x14ac:dyDescent="0.25">
      <c r="A26" s="66">
        <f t="shared" si="4"/>
        <v>45261</v>
      </c>
      <c r="B26" s="67">
        <v>12</v>
      </c>
      <c r="C26" s="63">
        <f t="shared" si="5"/>
        <v>37443.868002219431</v>
      </c>
      <c r="D26" s="68">
        <f t="shared" si="0"/>
        <v>102.97063700610343</v>
      </c>
      <c r="E26" s="68">
        <f t="shared" si="1"/>
        <v>714.87983198359575</v>
      </c>
      <c r="F26" s="68">
        <f t="shared" si="2"/>
        <v>817.85046898969915</v>
      </c>
      <c r="G26" s="63">
        <f t="shared" si="3"/>
        <v>36728.988170235833</v>
      </c>
    </row>
    <row r="27" spans="1:13" x14ac:dyDescent="0.25">
      <c r="A27" s="66">
        <f t="shared" si="4"/>
        <v>45292</v>
      </c>
      <c r="B27" s="67">
        <v>13</v>
      </c>
      <c r="C27" s="63">
        <f t="shared" si="5"/>
        <v>36728.988170235833</v>
      </c>
      <c r="D27" s="68">
        <f t="shared" si="0"/>
        <v>101.00471746814853</v>
      </c>
      <c r="E27" s="68">
        <f t="shared" si="1"/>
        <v>716.84575152155071</v>
      </c>
      <c r="F27" s="68">
        <f t="shared" si="2"/>
        <v>817.85046898969927</v>
      </c>
      <c r="G27" s="63">
        <f t="shared" si="3"/>
        <v>36012.142418714284</v>
      </c>
    </row>
    <row r="28" spans="1:13" x14ac:dyDescent="0.25">
      <c r="A28" s="66">
        <f t="shared" si="4"/>
        <v>45323</v>
      </c>
      <c r="B28" s="67">
        <v>14</v>
      </c>
      <c r="C28" s="63">
        <f t="shared" si="5"/>
        <v>36012.142418714284</v>
      </c>
      <c r="D28" s="68">
        <f t="shared" si="0"/>
        <v>99.033391651464285</v>
      </c>
      <c r="E28" s="68">
        <f t="shared" si="1"/>
        <v>718.81707733823498</v>
      </c>
      <c r="F28" s="68">
        <f t="shared" si="2"/>
        <v>817.85046898969927</v>
      </c>
      <c r="G28" s="63">
        <f t="shared" si="3"/>
        <v>35293.325341376047</v>
      </c>
    </row>
    <row r="29" spans="1:13" x14ac:dyDescent="0.25">
      <c r="A29" s="66">
        <f t="shared" si="4"/>
        <v>45352</v>
      </c>
      <c r="B29" s="67">
        <v>15</v>
      </c>
      <c r="C29" s="63">
        <f t="shared" si="5"/>
        <v>35293.325341376047</v>
      </c>
      <c r="D29" s="68">
        <f t="shared" si="0"/>
        <v>97.056644688784118</v>
      </c>
      <c r="E29" s="68">
        <f t="shared" si="1"/>
        <v>720.79382430091505</v>
      </c>
      <c r="F29" s="68">
        <f t="shared" si="2"/>
        <v>817.85046898969915</v>
      </c>
      <c r="G29" s="63">
        <f t="shared" si="3"/>
        <v>34572.531517075135</v>
      </c>
    </row>
    <row r="30" spans="1:13" x14ac:dyDescent="0.25">
      <c r="A30" s="66">
        <f t="shared" si="4"/>
        <v>45383</v>
      </c>
      <c r="B30" s="67">
        <v>16</v>
      </c>
      <c r="C30" s="63">
        <f t="shared" si="5"/>
        <v>34572.531517075135</v>
      </c>
      <c r="D30" s="68">
        <f t="shared" si="0"/>
        <v>95.074461671956612</v>
      </c>
      <c r="E30" s="68">
        <f t="shared" si="1"/>
        <v>722.77600731774248</v>
      </c>
      <c r="F30" s="68">
        <f t="shared" si="2"/>
        <v>817.85046898969904</v>
      </c>
      <c r="G30" s="63">
        <f t="shared" si="3"/>
        <v>33849.755509757393</v>
      </c>
    </row>
    <row r="31" spans="1:13" x14ac:dyDescent="0.25">
      <c r="A31" s="66">
        <f t="shared" si="4"/>
        <v>45413</v>
      </c>
      <c r="B31" s="67">
        <v>17</v>
      </c>
      <c r="C31" s="63">
        <f t="shared" si="5"/>
        <v>33849.755509757393</v>
      </c>
      <c r="D31" s="68">
        <f t="shared" si="0"/>
        <v>93.08682765183282</v>
      </c>
      <c r="E31" s="68">
        <f t="shared" si="1"/>
        <v>724.76364133786637</v>
      </c>
      <c r="F31" s="68">
        <f t="shared" si="2"/>
        <v>817.85046898969915</v>
      </c>
      <c r="G31" s="63">
        <f t="shared" si="3"/>
        <v>33124.991868419529</v>
      </c>
    </row>
    <row r="32" spans="1:13" x14ac:dyDescent="0.25">
      <c r="A32" s="66">
        <f t="shared" si="4"/>
        <v>45444</v>
      </c>
      <c r="B32" s="67">
        <v>18</v>
      </c>
      <c r="C32" s="63">
        <f t="shared" si="5"/>
        <v>33124.991868419529</v>
      </c>
      <c r="D32" s="68">
        <f t="shared" si="0"/>
        <v>91.093727638153695</v>
      </c>
      <c r="E32" s="68">
        <f t="shared" si="1"/>
        <v>726.75674135154554</v>
      </c>
      <c r="F32" s="68">
        <f t="shared" si="2"/>
        <v>817.85046898969927</v>
      </c>
      <c r="G32" s="63">
        <f t="shared" si="3"/>
        <v>32398.235127067983</v>
      </c>
    </row>
    <row r="33" spans="1:7" x14ac:dyDescent="0.25">
      <c r="A33" s="66">
        <f t="shared" si="4"/>
        <v>45474</v>
      </c>
      <c r="B33" s="67">
        <v>19</v>
      </c>
      <c r="C33" s="63">
        <f t="shared" si="5"/>
        <v>32398.235127067983</v>
      </c>
      <c r="D33" s="68">
        <f t="shared" si="0"/>
        <v>89.095146599436916</v>
      </c>
      <c r="E33" s="68">
        <f t="shared" si="1"/>
        <v>728.75532239026211</v>
      </c>
      <c r="F33" s="68">
        <f t="shared" si="2"/>
        <v>817.85046898969904</v>
      </c>
      <c r="G33" s="63">
        <f t="shared" si="3"/>
        <v>31669.479804677721</v>
      </c>
    </row>
    <row r="34" spans="1:7" x14ac:dyDescent="0.25">
      <c r="A34" s="66">
        <f t="shared" si="4"/>
        <v>45505</v>
      </c>
      <c r="B34" s="67">
        <v>20</v>
      </c>
      <c r="C34" s="63">
        <f t="shared" si="5"/>
        <v>31669.479804677721</v>
      </c>
      <c r="D34" s="68">
        <f t="shared" si="0"/>
        <v>87.091069462863715</v>
      </c>
      <c r="E34" s="68">
        <f t="shared" si="1"/>
        <v>730.75939952683541</v>
      </c>
      <c r="F34" s="68">
        <f t="shared" si="2"/>
        <v>817.85046898969915</v>
      </c>
      <c r="G34" s="63">
        <f t="shared" si="3"/>
        <v>30938.720405150885</v>
      </c>
    </row>
    <row r="35" spans="1:7" x14ac:dyDescent="0.25">
      <c r="A35" s="66">
        <f t="shared" si="4"/>
        <v>45536</v>
      </c>
      <c r="B35" s="67">
        <v>21</v>
      </c>
      <c r="C35" s="63">
        <f t="shared" si="5"/>
        <v>30938.720405150885</v>
      </c>
      <c r="D35" s="68">
        <f t="shared" si="0"/>
        <v>85.081481114164916</v>
      </c>
      <c r="E35" s="68">
        <f t="shared" si="1"/>
        <v>732.76898787553432</v>
      </c>
      <c r="F35" s="68">
        <f t="shared" si="2"/>
        <v>817.85046898969927</v>
      </c>
      <c r="G35" s="63">
        <f t="shared" si="3"/>
        <v>30205.951417275352</v>
      </c>
    </row>
    <row r="36" spans="1:7" x14ac:dyDescent="0.25">
      <c r="A36" s="66">
        <f t="shared" si="4"/>
        <v>45566</v>
      </c>
      <c r="B36" s="67">
        <v>22</v>
      </c>
      <c r="C36" s="63">
        <f t="shared" si="5"/>
        <v>30205.951417275352</v>
      </c>
      <c r="D36" s="68">
        <f t="shared" si="0"/>
        <v>83.066366397507196</v>
      </c>
      <c r="E36" s="68">
        <f t="shared" si="1"/>
        <v>734.78410259219197</v>
      </c>
      <c r="F36" s="68">
        <f t="shared" si="2"/>
        <v>817.85046898969915</v>
      </c>
      <c r="G36" s="63">
        <f t="shared" si="3"/>
        <v>29471.16731468316</v>
      </c>
    </row>
    <row r="37" spans="1:7" x14ac:dyDescent="0.25">
      <c r="A37" s="66">
        <f t="shared" si="4"/>
        <v>45597</v>
      </c>
      <c r="B37" s="67">
        <v>23</v>
      </c>
      <c r="C37" s="63">
        <f t="shared" si="5"/>
        <v>29471.16731468316</v>
      </c>
      <c r="D37" s="68">
        <f t="shared" si="0"/>
        <v>81.045710115378668</v>
      </c>
      <c r="E37" s="68">
        <f t="shared" si="1"/>
        <v>736.80475887432056</v>
      </c>
      <c r="F37" s="68">
        <f t="shared" si="2"/>
        <v>817.85046898969927</v>
      </c>
      <c r="G37" s="63">
        <f t="shared" si="3"/>
        <v>28734.362555808839</v>
      </c>
    </row>
    <row r="38" spans="1:7" x14ac:dyDescent="0.25">
      <c r="A38" s="66">
        <f t="shared" si="4"/>
        <v>45627</v>
      </c>
      <c r="B38" s="67">
        <v>24</v>
      </c>
      <c r="C38" s="63">
        <f t="shared" si="5"/>
        <v>28734.362555808839</v>
      </c>
      <c r="D38" s="68">
        <f t="shared" si="0"/>
        <v>79.019497028474277</v>
      </c>
      <c r="E38" s="68">
        <f t="shared" si="1"/>
        <v>738.8309719612248</v>
      </c>
      <c r="F38" s="68">
        <f t="shared" si="2"/>
        <v>817.85046898969904</v>
      </c>
      <c r="G38" s="63">
        <f t="shared" si="3"/>
        <v>27995.531583847613</v>
      </c>
    </row>
    <row r="39" spans="1:7" x14ac:dyDescent="0.25">
      <c r="A39" s="66">
        <f t="shared" si="4"/>
        <v>45658</v>
      </c>
      <c r="B39" s="67">
        <v>25</v>
      </c>
      <c r="C39" s="63">
        <f t="shared" si="5"/>
        <v>27995.531583847613</v>
      </c>
      <c r="D39" s="68">
        <f t="shared" si="0"/>
        <v>76.987711855580926</v>
      </c>
      <c r="E39" s="68">
        <f t="shared" si="1"/>
        <v>740.86275713411828</v>
      </c>
      <c r="F39" s="68">
        <f t="shared" si="2"/>
        <v>817.85046898969927</v>
      </c>
      <c r="G39" s="63">
        <f t="shared" si="3"/>
        <v>27254.668826713496</v>
      </c>
    </row>
    <row r="40" spans="1:7" x14ac:dyDescent="0.25">
      <c r="A40" s="66">
        <f t="shared" si="4"/>
        <v>45689</v>
      </c>
      <c r="B40" s="67">
        <v>26</v>
      </c>
      <c r="C40" s="63">
        <f t="shared" si="5"/>
        <v>27254.668826713496</v>
      </c>
      <c r="D40" s="68">
        <f t="shared" si="0"/>
        <v>74.950339273462092</v>
      </c>
      <c r="E40" s="68">
        <f t="shared" si="1"/>
        <v>742.90012971623719</v>
      </c>
      <c r="F40" s="68">
        <f t="shared" si="2"/>
        <v>817.85046898969927</v>
      </c>
      <c r="G40" s="63">
        <f t="shared" si="3"/>
        <v>26511.76869699726</v>
      </c>
    </row>
    <row r="41" spans="1:7" x14ac:dyDescent="0.25">
      <c r="A41" s="66">
        <f t="shared" si="4"/>
        <v>45717</v>
      </c>
      <c r="B41" s="67">
        <v>27</v>
      </c>
      <c r="C41" s="63">
        <f t="shared" si="5"/>
        <v>26511.76869699726</v>
      </c>
      <c r="D41" s="68">
        <f t="shared" si="0"/>
        <v>72.907363916742426</v>
      </c>
      <c r="E41" s="68">
        <f t="shared" si="1"/>
        <v>744.94310507295677</v>
      </c>
      <c r="F41" s="68">
        <f t="shared" si="2"/>
        <v>817.85046898969915</v>
      </c>
      <c r="G41" s="63">
        <f t="shared" si="3"/>
        <v>25766.825591924302</v>
      </c>
    </row>
    <row r="42" spans="1:7" x14ac:dyDescent="0.25">
      <c r="A42" s="66">
        <f t="shared" si="4"/>
        <v>45748</v>
      </c>
      <c r="B42" s="67">
        <v>28</v>
      </c>
      <c r="C42" s="63">
        <f t="shared" si="5"/>
        <v>25766.825591924302</v>
      </c>
      <c r="D42" s="68">
        <f t="shared" si="0"/>
        <v>70.858770377791799</v>
      </c>
      <c r="E42" s="68">
        <f t="shared" si="1"/>
        <v>746.99169861190728</v>
      </c>
      <c r="F42" s="68">
        <f t="shared" si="2"/>
        <v>817.85046898969904</v>
      </c>
      <c r="G42" s="63">
        <f t="shared" si="3"/>
        <v>25019.833893312396</v>
      </c>
    </row>
    <row r="43" spans="1:7" x14ac:dyDescent="0.25">
      <c r="A43" s="66">
        <f t="shared" si="4"/>
        <v>45778</v>
      </c>
      <c r="B43" s="67">
        <v>29</v>
      </c>
      <c r="C43" s="63">
        <f t="shared" si="5"/>
        <v>25019.833893312396</v>
      </c>
      <c r="D43" s="68">
        <f t="shared" si="0"/>
        <v>68.804543206609054</v>
      </c>
      <c r="E43" s="68">
        <f t="shared" si="1"/>
        <v>749.04592578309018</v>
      </c>
      <c r="F43" s="68">
        <f t="shared" si="2"/>
        <v>817.85046898969927</v>
      </c>
      <c r="G43" s="63">
        <f t="shared" si="3"/>
        <v>24270.787967529304</v>
      </c>
    </row>
    <row r="44" spans="1:7" x14ac:dyDescent="0.25">
      <c r="A44" s="66">
        <f t="shared" si="4"/>
        <v>45809</v>
      </c>
      <c r="B44" s="67">
        <v>30</v>
      </c>
      <c r="C44" s="63">
        <f t="shared" si="5"/>
        <v>24270.787967529304</v>
      </c>
      <c r="D44" s="68">
        <f t="shared" si="0"/>
        <v>66.744666910705561</v>
      </c>
      <c r="E44" s="68">
        <f t="shared" si="1"/>
        <v>751.10580207899352</v>
      </c>
      <c r="F44" s="68">
        <f t="shared" si="2"/>
        <v>817.85046898969904</v>
      </c>
      <c r="G44" s="63">
        <f t="shared" si="3"/>
        <v>23519.682165450311</v>
      </c>
    </row>
    <row r="45" spans="1:7" x14ac:dyDescent="0.25">
      <c r="A45" s="66">
        <f t="shared" si="4"/>
        <v>45839</v>
      </c>
      <c r="B45" s="67">
        <v>31</v>
      </c>
      <c r="C45" s="63">
        <f t="shared" si="5"/>
        <v>23519.682165450311</v>
      </c>
      <c r="D45" s="68">
        <f t="shared" si="0"/>
        <v>64.679125954988336</v>
      </c>
      <c r="E45" s="68">
        <f t="shared" si="1"/>
        <v>753.17134303471084</v>
      </c>
      <c r="F45" s="68">
        <f t="shared" si="2"/>
        <v>817.85046898969915</v>
      </c>
      <c r="G45" s="63">
        <f t="shared" si="3"/>
        <v>22766.510822415599</v>
      </c>
    </row>
    <row r="46" spans="1:7" x14ac:dyDescent="0.25">
      <c r="A46" s="66">
        <f t="shared" si="4"/>
        <v>45870</v>
      </c>
      <c r="B46" s="67">
        <v>32</v>
      </c>
      <c r="C46" s="63">
        <f t="shared" si="5"/>
        <v>22766.510822415599</v>
      </c>
      <c r="D46" s="68">
        <f t="shared" si="0"/>
        <v>62.607904761642871</v>
      </c>
      <c r="E46" s="68">
        <f t="shared" si="1"/>
        <v>755.24256422805627</v>
      </c>
      <c r="F46" s="68">
        <f t="shared" si="2"/>
        <v>817.85046898969915</v>
      </c>
      <c r="G46" s="63">
        <f t="shared" si="3"/>
        <v>22011.268258187542</v>
      </c>
    </row>
    <row r="47" spans="1:7" x14ac:dyDescent="0.25">
      <c r="A47" s="66">
        <f t="shared" si="4"/>
        <v>45901</v>
      </c>
      <c r="B47" s="67">
        <v>33</v>
      </c>
      <c r="C47" s="63">
        <f t="shared" si="5"/>
        <v>22011.268258187542</v>
      </c>
      <c r="D47" s="68">
        <f t="shared" si="0"/>
        <v>60.530987710015715</v>
      </c>
      <c r="E47" s="68">
        <f t="shared" si="1"/>
        <v>757.31948127968337</v>
      </c>
      <c r="F47" s="68">
        <f t="shared" si="2"/>
        <v>817.85046898969904</v>
      </c>
      <c r="G47" s="63">
        <f t="shared" si="3"/>
        <v>21253.948776907859</v>
      </c>
    </row>
    <row r="48" spans="1:7" x14ac:dyDescent="0.25">
      <c r="A48" s="66">
        <f t="shared" si="4"/>
        <v>45931</v>
      </c>
      <c r="B48" s="67">
        <v>34</v>
      </c>
      <c r="C48" s="63">
        <f t="shared" si="5"/>
        <v>21253.948776907859</v>
      </c>
      <c r="D48" s="68">
        <f t="shared" si="0"/>
        <v>58.448359136496585</v>
      </c>
      <c r="E48" s="68">
        <f t="shared" si="1"/>
        <v>759.40210985320255</v>
      </c>
      <c r="F48" s="68">
        <f t="shared" si="2"/>
        <v>817.85046898969915</v>
      </c>
      <c r="G48" s="63">
        <f t="shared" si="3"/>
        <v>20494.546667054656</v>
      </c>
    </row>
    <row r="49" spans="1:7" x14ac:dyDescent="0.25">
      <c r="A49" s="66">
        <f t="shared" si="4"/>
        <v>45962</v>
      </c>
      <c r="B49" s="67">
        <v>35</v>
      </c>
      <c r="C49" s="63">
        <f t="shared" si="5"/>
        <v>20494.546667054656</v>
      </c>
      <c r="D49" s="68">
        <f t="shared" si="0"/>
        <v>56.360003334400275</v>
      </c>
      <c r="E49" s="68">
        <f t="shared" si="1"/>
        <v>761.49046565529886</v>
      </c>
      <c r="F49" s="68">
        <f t="shared" si="2"/>
        <v>817.85046898969915</v>
      </c>
      <c r="G49" s="63">
        <f t="shared" si="3"/>
        <v>19733.056201399359</v>
      </c>
    </row>
    <row r="50" spans="1:7" x14ac:dyDescent="0.25">
      <c r="A50" s="66">
        <f t="shared" si="4"/>
        <v>45992</v>
      </c>
      <c r="B50" s="67">
        <v>36</v>
      </c>
      <c r="C50" s="63">
        <f t="shared" si="5"/>
        <v>19733.056201399359</v>
      </c>
      <c r="D50" s="68">
        <f t="shared" si="0"/>
        <v>54.265904553848202</v>
      </c>
      <c r="E50" s="68">
        <f t="shared" si="1"/>
        <v>763.58456443585089</v>
      </c>
      <c r="F50" s="68">
        <f t="shared" si="2"/>
        <v>817.85046898969904</v>
      </c>
      <c r="G50" s="63">
        <f t="shared" si="3"/>
        <v>18969.471636963506</v>
      </c>
    </row>
    <row r="51" spans="1:7" x14ac:dyDescent="0.25">
      <c r="A51" s="66">
        <f t="shared" si="4"/>
        <v>46023</v>
      </c>
      <c r="B51" s="67">
        <v>37</v>
      </c>
      <c r="C51" s="63">
        <f t="shared" si="5"/>
        <v>18969.471636963506</v>
      </c>
      <c r="D51" s="68">
        <f t="shared" si="0"/>
        <v>52.166047001649616</v>
      </c>
      <c r="E51" s="68">
        <f t="shared" si="1"/>
        <v>765.68442198804962</v>
      </c>
      <c r="F51" s="68">
        <f t="shared" si="2"/>
        <v>817.85046898969927</v>
      </c>
      <c r="G51" s="63">
        <f t="shared" si="3"/>
        <v>18203.787214975455</v>
      </c>
    </row>
    <row r="52" spans="1:7" x14ac:dyDescent="0.25">
      <c r="A52" s="66">
        <f t="shared" si="4"/>
        <v>46054</v>
      </c>
      <c r="B52" s="67">
        <v>38</v>
      </c>
      <c r="C52" s="63">
        <f t="shared" si="5"/>
        <v>18203.787214975455</v>
      </c>
      <c r="D52" s="68">
        <f t="shared" si="0"/>
        <v>50.060414841182485</v>
      </c>
      <c r="E52" s="68">
        <f t="shared" si="1"/>
        <v>767.79005414851667</v>
      </c>
      <c r="F52" s="68">
        <f t="shared" si="2"/>
        <v>817.85046898969915</v>
      </c>
      <c r="G52" s="63">
        <f t="shared" si="3"/>
        <v>17435.997160826937</v>
      </c>
    </row>
    <row r="53" spans="1:7" x14ac:dyDescent="0.25">
      <c r="A53" s="66">
        <f t="shared" si="4"/>
        <v>46082</v>
      </c>
      <c r="B53" s="67">
        <v>39</v>
      </c>
      <c r="C53" s="63">
        <f t="shared" si="5"/>
        <v>17435.997160826937</v>
      </c>
      <c r="D53" s="68">
        <f t="shared" si="0"/>
        <v>47.948992192274055</v>
      </c>
      <c r="E53" s="68">
        <f t="shared" si="1"/>
        <v>769.90147679742518</v>
      </c>
      <c r="F53" s="68">
        <f t="shared" si="2"/>
        <v>817.85046898969927</v>
      </c>
      <c r="G53" s="63">
        <f t="shared" si="3"/>
        <v>16666.095684029511</v>
      </c>
    </row>
    <row r="54" spans="1:7" x14ac:dyDescent="0.25">
      <c r="A54" s="66">
        <f t="shared" si="4"/>
        <v>46113</v>
      </c>
      <c r="B54" s="67">
        <v>40</v>
      </c>
      <c r="C54" s="63">
        <f t="shared" si="5"/>
        <v>16666.095684029511</v>
      </c>
      <c r="D54" s="68">
        <f t="shared" si="0"/>
        <v>45.831763131081139</v>
      </c>
      <c r="E54" s="68">
        <f t="shared" si="1"/>
        <v>772.01870585861798</v>
      </c>
      <c r="F54" s="68">
        <f t="shared" si="2"/>
        <v>817.85046898969915</v>
      </c>
      <c r="G54" s="63">
        <f t="shared" si="3"/>
        <v>15894.076978170893</v>
      </c>
    </row>
    <row r="55" spans="1:7" x14ac:dyDescent="0.25">
      <c r="A55" s="66">
        <f t="shared" si="4"/>
        <v>46143</v>
      </c>
      <c r="B55" s="67">
        <v>41</v>
      </c>
      <c r="C55" s="63">
        <f t="shared" si="5"/>
        <v>15894.076978170893</v>
      </c>
      <c r="D55" s="68">
        <f t="shared" si="0"/>
        <v>43.708711689969938</v>
      </c>
      <c r="E55" s="68">
        <f t="shared" si="1"/>
        <v>774.14175729972919</v>
      </c>
      <c r="F55" s="68">
        <f t="shared" si="2"/>
        <v>817.85046898969915</v>
      </c>
      <c r="G55" s="63">
        <f t="shared" si="3"/>
        <v>15119.935220871164</v>
      </c>
    </row>
    <row r="56" spans="1:7" x14ac:dyDescent="0.25">
      <c r="A56" s="66">
        <f t="shared" si="4"/>
        <v>46174</v>
      </c>
      <c r="B56" s="67">
        <v>42</v>
      </c>
      <c r="C56" s="63">
        <f t="shared" si="5"/>
        <v>15119.935220871164</v>
      </c>
      <c r="D56" s="68">
        <f t="shared" si="0"/>
        <v>41.579821857395686</v>
      </c>
      <c r="E56" s="68">
        <f t="shared" si="1"/>
        <v>776.27064713230345</v>
      </c>
      <c r="F56" s="68">
        <f t="shared" si="2"/>
        <v>817.85046898969915</v>
      </c>
      <c r="G56" s="63">
        <f t="shared" si="3"/>
        <v>14343.664573738861</v>
      </c>
    </row>
    <row r="57" spans="1:7" x14ac:dyDescent="0.25">
      <c r="A57" s="66">
        <f t="shared" si="4"/>
        <v>46204</v>
      </c>
      <c r="B57" s="67">
        <v>43</v>
      </c>
      <c r="C57" s="63">
        <f t="shared" si="5"/>
        <v>14343.664573738861</v>
      </c>
      <c r="D57" s="68">
        <f t="shared" si="0"/>
        <v>39.445077577781852</v>
      </c>
      <c r="E57" s="68">
        <f t="shared" si="1"/>
        <v>778.40539141191732</v>
      </c>
      <c r="F57" s="68">
        <f t="shared" si="2"/>
        <v>817.85046898969915</v>
      </c>
      <c r="G57" s="63">
        <f t="shared" si="3"/>
        <v>13565.259182326943</v>
      </c>
    </row>
    <row r="58" spans="1:7" x14ac:dyDescent="0.25">
      <c r="A58" s="66">
        <f t="shared" si="4"/>
        <v>46235</v>
      </c>
      <c r="B58" s="67">
        <v>44</v>
      </c>
      <c r="C58" s="63">
        <f t="shared" si="5"/>
        <v>13565.259182326943</v>
      </c>
      <c r="D58" s="68">
        <f t="shared" si="0"/>
        <v>37.304462751399072</v>
      </c>
      <c r="E58" s="68">
        <f t="shared" si="1"/>
        <v>780.54600623830015</v>
      </c>
      <c r="F58" s="68">
        <f t="shared" si="2"/>
        <v>817.85046898969927</v>
      </c>
      <c r="G58" s="63">
        <f t="shared" si="3"/>
        <v>12784.713176088642</v>
      </c>
    </row>
    <row r="59" spans="1:7" x14ac:dyDescent="0.25">
      <c r="A59" s="66">
        <f t="shared" si="4"/>
        <v>46266</v>
      </c>
      <c r="B59" s="67">
        <v>45</v>
      </c>
      <c r="C59" s="63">
        <f t="shared" si="5"/>
        <v>12784.713176088642</v>
      </c>
      <c r="D59" s="68">
        <f t="shared" si="0"/>
        <v>35.15796123424375</v>
      </c>
      <c r="E59" s="68">
        <f t="shared" si="1"/>
        <v>782.69250775545538</v>
      </c>
      <c r="F59" s="68">
        <f t="shared" si="2"/>
        <v>817.85046898969915</v>
      </c>
      <c r="G59" s="63">
        <f t="shared" si="3"/>
        <v>12002.020668333187</v>
      </c>
    </row>
    <row r="60" spans="1:7" x14ac:dyDescent="0.25">
      <c r="A60" s="66">
        <f t="shared" si="4"/>
        <v>46296</v>
      </c>
      <c r="B60" s="67">
        <v>46</v>
      </c>
      <c r="C60" s="63">
        <f t="shared" si="5"/>
        <v>12002.020668333187</v>
      </c>
      <c r="D60" s="68">
        <f t="shared" si="0"/>
        <v>33.005556837916245</v>
      </c>
      <c r="E60" s="68">
        <f t="shared" si="1"/>
        <v>784.84491215178298</v>
      </c>
      <c r="F60" s="68">
        <f t="shared" si="2"/>
        <v>817.85046898969927</v>
      </c>
      <c r="G60" s="63">
        <f t="shared" si="3"/>
        <v>11217.175756181405</v>
      </c>
    </row>
    <row r="61" spans="1:7" x14ac:dyDescent="0.25">
      <c r="A61" s="66">
        <f t="shared" si="4"/>
        <v>46327</v>
      </c>
      <c r="B61" s="67">
        <v>47</v>
      </c>
      <c r="C61" s="63">
        <f t="shared" si="5"/>
        <v>11217.175756181405</v>
      </c>
      <c r="D61" s="68">
        <f t="shared" si="0"/>
        <v>30.847233329498845</v>
      </c>
      <c r="E61" s="68">
        <f t="shared" si="1"/>
        <v>787.0032356602004</v>
      </c>
      <c r="F61" s="68">
        <f t="shared" si="2"/>
        <v>817.85046898969927</v>
      </c>
      <c r="G61" s="63">
        <f t="shared" si="3"/>
        <v>10430.172520521204</v>
      </c>
    </row>
    <row r="62" spans="1:7" x14ac:dyDescent="0.25">
      <c r="A62" s="66">
        <f t="shared" si="4"/>
        <v>46357</v>
      </c>
      <c r="B62" s="67">
        <v>48</v>
      </c>
      <c r="C62" s="63">
        <f t="shared" si="5"/>
        <v>10430.172520521204</v>
      </c>
      <c r="D62" s="68">
        <f t="shared" si="0"/>
        <v>28.682974431433291</v>
      </c>
      <c r="E62" s="68">
        <f t="shared" si="1"/>
        <v>789.16749455826584</v>
      </c>
      <c r="F62" s="68">
        <f t="shared" si="2"/>
        <v>817.85046898969915</v>
      </c>
      <c r="G62" s="63">
        <f t="shared" si="3"/>
        <v>9641.0050259629388</v>
      </c>
    </row>
    <row r="63" spans="1:7" x14ac:dyDescent="0.25">
      <c r="A63" s="66">
        <f t="shared" si="4"/>
        <v>46388</v>
      </c>
      <c r="B63" s="67">
        <v>49</v>
      </c>
      <c r="C63" s="63">
        <f t="shared" si="5"/>
        <v>9641.0050259629388</v>
      </c>
      <c r="D63" s="68">
        <f t="shared" si="0"/>
        <v>26.51276382139806</v>
      </c>
      <c r="E63" s="68">
        <f t="shared" si="1"/>
        <v>791.33770516830111</v>
      </c>
      <c r="F63" s="68">
        <f t="shared" si="2"/>
        <v>817.85046898969915</v>
      </c>
      <c r="G63" s="63">
        <f t="shared" si="3"/>
        <v>8849.6673207946369</v>
      </c>
    </row>
    <row r="64" spans="1:7" x14ac:dyDescent="0.25">
      <c r="A64" s="66">
        <f t="shared" si="4"/>
        <v>46419</v>
      </c>
      <c r="B64" s="67">
        <v>50</v>
      </c>
      <c r="C64" s="63">
        <f t="shared" si="5"/>
        <v>8849.6673207946369</v>
      </c>
      <c r="D64" s="68">
        <f t="shared" si="0"/>
        <v>24.336585132185235</v>
      </c>
      <c r="E64" s="68">
        <f t="shared" si="1"/>
        <v>793.51388385751409</v>
      </c>
      <c r="F64" s="68">
        <f t="shared" si="2"/>
        <v>817.85046898969927</v>
      </c>
      <c r="G64" s="63">
        <f t="shared" si="3"/>
        <v>8056.1534369371229</v>
      </c>
    </row>
    <row r="65" spans="1:7" x14ac:dyDescent="0.25">
      <c r="A65" s="66">
        <f t="shared" si="4"/>
        <v>46447</v>
      </c>
      <c r="B65" s="67">
        <v>51</v>
      </c>
      <c r="C65" s="63">
        <f t="shared" si="5"/>
        <v>8056.1534369371229</v>
      </c>
      <c r="D65" s="68">
        <f t="shared" si="0"/>
        <v>22.154421951577064</v>
      </c>
      <c r="E65" s="68">
        <f t="shared" si="1"/>
        <v>795.69604703812206</v>
      </c>
      <c r="F65" s="68">
        <f t="shared" si="2"/>
        <v>817.85046898969915</v>
      </c>
      <c r="G65" s="63">
        <f t="shared" si="3"/>
        <v>7260.4573898990011</v>
      </c>
    </row>
    <row r="66" spans="1:7" x14ac:dyDescent="0.25">
      <c r="A66" s="66">
        <f t="shared" si="4"/>
        <v>46478</v>
      </c>
      <c r="B66" s="67">
        <v>52</v>
      </c>
      <c r="C66" s="63">
        <f t="shared" si="5"/>
        <v>7260.4573898990011</v>
      </c>
      <c r="D66" s="68">
        <f t="shared" si="0"/>
        <v>19.966257822222232</v>
      </c>
      <c r="E66" s="68">
        <f t="shared" si="1"/>
        <v>797.88421116747691</v>
      </c>
      <c r="F66" s="68">
        <f t="shared" si="2"/>
        <v>817.85046898969915</v>
      </c>
      <c r="G66" s="63">
        <f t="shared" si="3"/>
        <v>6462.5731787315244</v>
      </c>
    </row>
    <row r="67" spans="1:7" x14ac:dyDescent="0.25">
      <c r="A67" s="66">
        <f t="shared" si="4"/>
        <v>46508</v>
      </c>
      <c r="B67" s="67">
        <v>53</v>
      </c>
      <c r="C67" s="63">
        <f t="shared" si="5"/>
        <v>6462.5731787315244</v>
      </c>
      <c r="D67" s="68">
        <f t="shared" si="0"/>
        <v>17.77207624151167</v>
      </c>
      <c r="E67" s="68">
        <f t="shared" si="1"/>
        <v>800.07839274818741</v>
      </c>
      <c r="F67" s="68">
        <f t="shared" si="2"/>
        <v>817.85046898969904</v>
      </c>
      <c r="G67" s="63">
        <f t="shared" si="3"/>
        <v>5662.4947859833374</v>
      </c>
    </row>
    <row r="68" spans="1:7" x14ac:dyDescent="0.25">
      <c r="A68" s="66">
        <f t="shared" si="4"/>
        <v>46539</v>
      </c>
      <c r="B68" s="67">
        <v>54</v>
      </c>
      <c r="C68" s="63">
        <f t="shared" si="5"/>
        <v>5662.4947859833374</v>
      </c>
      <c r="D68" s="68">
        <f t="shared" si="0"/>
        <v>15.571860661454155</v>
      </c>
      <c r="E68" s="68">
        <f t="shared" si="1"/>
        <v>802.27860832824513</v>
      </c>
      <c r="F68" s="68">
        <f t="shared" si="2"/>
        <v>817.85046898969927</v>
      </c>
      <c r="G68" s="63">
        <f t="shared" si="3"/>
        <v>4860.216177655092</v>
      </c>
    </row>
    <row r="69" spans="1:7" x14ac:dyDescent="0.25">
      <c r="A69" s="66">
        <f t="shared" si="4"/>
        <v>46569</v>
      </c>
      <c r="B69" s="67">
        <v>55</v>
      </c>
      <c r="C69" s="63">
        <f t="shared" si="5"/>
        <v>4860.216177655092</v>
      </c>
      <c r="D69" s="68">
        <f t="shared" si="0"/>
        <v>13.36559448855148</v>
      </c>
      <c r="E69" s="68">
        <f t="shared" si="1"/>
        <v>804.48487450114771</v>
      </c>
      <c r="F69" s="68">
        <f t="shared" si="2"/>
        <v>817.85046898969915</v>
      </c>
      <c r="G69" s="63">
        <f t="shared" si="3"/>
        <v>4055.7313031539443</v>
      </c>
    </row>
    <row r="70" spans="1:7" x14ac:dyDescent="0.25">
      <c r="A70" s="66">
        <f t="shared" si="4"/>
        <v>46600</v>
      </c>
      <c r="B70" s="67">
        <v>56</v>
      </c>
      <c r="C70" s="63">
        <f t="shared" si="5"/>
        <v>4055.7313031539443</v>
      </c>
      <c r="D70" s="68">
        <f t="shared" si="0"/>
        <v>11.153261083673321</v>
      </c>
      <c r="E70" s="68">
        <f t="shared" si="1"/>
        <v>806.69720790602594</v>
      </c>
      <c r="F70" s="68">
        <f t="shared" si="2"/>
        <v>817.85046898969927</v>
      </c>
      <c r="G70" s="63">
        <f t="shared" si="3"/>
        <v>3249.0340952479182</v>
      </c>
    </row>
    <row r="71" spans="1:7" x14ac:dyDescent="0.25">
      <c r="A71" s="66">
        <f t="shared" si="4"/>
        <v>46631</v>
      </c>
      <c r="B71" s="67">
        <v>57</v>
      </c>
      <c r="C71" s="63">
        <f t="shared" si="5"/>
        <v>3249.0340952479182</v>
      </c>
      <c r="D71" s="68">
        <f t="shared" si="0"/>
        <v>8.9348437619317504</v>
      </c>
      <c r="E71" s="68">
        <f t="shared" si="1"/>
        <v>808.91562522776746</v>
      </c>
      <c r="F71" s="68">
        <f t="shared" si="2"/>
        <v>817.85046898969927</v>
      </c>
      <c r="G71" s="63">
        <f t="shared" si="3"/>
        <v>2440.1184700201507</v>
      </c>
    </row>
    <row r="72" spans="1:7" x14ac:dyDescent="0.25">
      <c r="A72" s="66">
        <f t="shared" si="4"/>
        <v>46661</v>
      </c>
      <c r="B72" s="67">
        <v>58</v>
      </c>
      <c r="C72" s="63">
        <f t="shared" si="5"/>
        <v>2440.1184700201507</v>
      </c>
      <c r="D72" s="68">
        <f t="shared" si="0"/>
        <v>6.7103257925553885</v>
      </c>
      <c r="E72" s="68">
        <f t="shared" si="1"/>
        <v>811.14014319714386</v>
      </c>
      <c r="F72" s="68">
        <f t="shared" si="2"/>
        <v>817.85046898969927</v>
      </c>
      <c r="G72" s="63">
        <f t="shared" si="3"/>
        <v>1628.9783268230067</v>
      </c>
    </row>
    <row r="73" spans="1:7" x14ac:dyDescent="0.25">
      <c r="A73" s="66">
        <f t="shared" si="4"/>
        <v>46692</v>
      </c>
      <c r="B73" s="67">
        <v>59</v>
      </c>
      <c r="C73" s="63">
        <f t="shared" si="5"/>
        <v>1628.9783268230067</v>
      </c>
      <c r="D73" s="68">
        <f t="shared" si="0"/>
        <v>4.4796903987632426</v>
      </c>
      <c r="E73" s="68">
        <f t="shared" si="1"/>
        <v>813.37077859093597</v>
      </c>
      <c r="F73" s="68">
        <f t="shared" si="2"/>
        <v>817.85046898969927</v>
      </c>
      <c r="G73" s="63">
        <f t="shared" si="3"/>
        <v>815.60754823207071</v>
      </c>
    </row>
    <row r="74" spans="1:7" x14ac:dyDescent="0.25">
      <c r="A74" s="66">
        <f t="shared" si="4"/>
        <v>46722</v>
      </c>
      <c r="B74" s="67">
        <v>60</v>
      </c>
      <c r="C74" s="63">
        <f t="shared" si="5"/>
        <v>815.60754823207071</v>
      </c>
      <c r="D74" s="68">
        <f t="shared" si="0"/>
        <v>2.242920757638168</v>
      </c>
      <c r="E74" s="68">
        <f t="shared" si="1"/>
        <v>815.60754823206094</v>
      </c>
      <c r="F74" s="68">
        <f t="shared" si="2"/>
        <v>817.85046898969915</v>
      </c>
      <c r="G74" s="63">
        <f t="shared" si="3"/>
        <v>9.7770680440589786E-12</v>
      </c>
    </row>
    <row r="75" spans="1:7" x14ac:dyDescent="0.25">
      <c r="A75" s="66"/>
      <c r="B75" s="67"/>
      <c r="C75" s="63"/>
      <c r="D75" s="68"/>
      <c r="E75" s="68"/>
      <c r="F75" s="68"/>
      <c r="G75" s="63"/>
    </row>
    <row r="76" spans="1:7" x14ac:dyDescent="0.25">
      <c r="A76" s="66"/>
      <c r="B76" s="67"/>
      <c r="C76" s="63"/>
      <c r="D76" s="68"/>
      <c r="E76" s="68"/>
      <c r="F76" s="68"/>
      <c r="G76" s="63"/>
    </row>
    <row r="77" spans="1:7" x14ac:dyDescent="0.25">
      <c r="A77" s="66"/>
      <c r="B77" s="67"/>
      <c r="C77" s="63"/>
      <c r="D77" s="68"/>
      <c r="E77" s="68"/>
      <c r="F77" s="68"/>
      <c r="G77" s="63"/>
    </row>
    <row r="78" spans="1:7" x14ac:dyDescent="0.25">
      <c r="A78" s="66"/>
      <c r="B78" s="67"/>
      <c r="C78" s="63"/>
      <c r="D78" s="68"/>
      <c r="E78" s="68"/>
      <c r="F78" s="68"/>
      <c r="G78" s="63"/>
    </row>
    <row r="79" spans="1:7" x14ac:dyDescent="0.25">
      <c r="A79" s="66"/>
      <c r="B79" s="67"/>
      <c r="C79" s="63"/>
      <c r="D79" s="68"/>
      <c r="E79" s="68"/>
      <c r="F79" s="68"/>
      <c r="G79" s="63"/>
    </row>
    <row r="80" spans="1:7" x14ac:dyDescent="0.25">
      <c r="A80" s="66"/>
      <c r="B80" s="67"/>
      <c r="C80" s="63"/>
      <c r="D80" s="68"/>
      <c r="E80" s="68"/>
      <c r="F80" s="68"/>
      <c r="G80" s="63"/>
    </row>
    <row r="81" spans="1:7" x14ac:dyDescent="0.25">
      <c r="A81" s="66"/>
      <c r="B81" s="67"/>
      <c r="C81" s="63"/>
      <c r="D81" s="68"/>
      <c r="E81" s="68"/>
      <c r="F81" s="68"/>
      <c r="G81" s="63"/>
    </row>
    <row r="82" spans="1:7" x14ac:dyDescent="0.25">
      <c r="A82" s="66"/>
      <c r="B82" s="67"/>
      <c r="C82" s="63"/>
      <c r="D82" s="68"/>
      <c r="E82" s="68"/>
      <c r="F82" s="68"/>
      <c r="G82" s="63"/>
    </row>
    <row r="83" spans="1:7" x14ac:dyDescent="0.25">
      <c r="A83" s="66"/>
      <c r="B83" s="67"/>
      <c r="C83" s="63"/>
      <c r="D83" s="68"/>
      <c r="E83" s="68"/>
      <c r="F83" s="68"/>
      <c r="G83" s="63"/>
    </row>
    <row r="84" spans="1:7" x14ac:dyDescent="0.25">
      <c r="A84" s="66"/>
      <c r="B84" s="67"/>
      <c r="C84" s="63"/>
      <c r="D84" s="68"/>
      <c r="E84" s="68"/>
      <c r="F84" s="68"/>
      <c r="G84" s="63"/>
    </row>
    <row r="85" spans="1:7" x14ac:dyDescent="0.25">
      <c r="A85" s="66"/>
      <c r="B85" s="67"/>
      <c r="C85" s="63"/>
      <c r="D85" s="68"/>
      <c r="E85" s="68"/>
      <c r="F85" s="68"/>
      <c r="G85" s="63"/>
    </row>
    <row r="86" spans="1:7" x14ac:dyDescent="0.25">
      <c r="A86" s="66"/>
      <c r="B86" s="67"/>
      <c r="C86" s="63"/>
      <c r="D86" s="68"/>
      <c r="E86" s="68"/>
      <c r="F86" s="68"/>
      <c r="G86" s="63"/>
    </row>
    <row r="87" spans="1:7" x14ac:dyDescent="0.25">
      <c r="A87" s="66"/>
      <c r="B87" s="67"/>
      <c r="C87" s="63"/>
      <c r="D87" s="68"/>
      <c r="E87" s="68"/>
      <c r="F87" s="68"/>
      <c r="G87" s="63"/>
    </row>
    <row r="88" spans="1:7" x14ac:dyDescent="0.25">
      <c r="A88" s="66"/>
      <c r="B88" s="67"/>
      <c r="C88" s="63"/>
      <c r="D88" s="68"/>
      <c r="E88" s="68"/>
      <c r="F88" s="68"/>
      <c r="G88" s="63"/>
    </row>
    <row r="89" spans="1:7" x14ac:dyDescent="0.25">
      <c r="A89" s="66"/>
      <c r="B89" s="67"/>
      <c r="C89" s="63"/>
      <c r="D89" s="68"/>
      <c r="E89" s="68"/>
      <c r="F89" s="68"/>
      <c r="G89" s="63"/>
    </row>
    <row r="90" spans="1:7" x14ac:dyDescent="0.25">
      <c r="A90" s="66"/>
      <c r="B90" s="67"/>
      <c r="C90" s="63"/>
      <c r="D90" s="68"/>
      <c r="E90" s="68"/>
      <c r="F90" s="68"/>
      <c r="G90" s="63"/>
    </row>
    <row r="91" spans="1:7" x14ac:dyDescent="0.25">
      <c r="A91" s="66"/>
      <c r="B91" s="67"/>
      <c r="C91" s="63"/>
      <c r="D91" s="68"/>
      <c r="E91" s="68"/>
      <c r="F91" s="68"/>
      <c r="G91" s="63"/>
    </row>
    <row r="92" spans="1:7" x14ac:dyDescent="0.25">
      <c r="A92" s="66"/>
      <c r="B92" s="67"/>
      <c r="C92" s="63"/>
      <c r="D92" s="68"/>
      <c r="E92" s="68"/>
      <c r="F92" s="68"/>
      <c r="G92" s="63"/>
    </row>
    <row r="93" spans="1:7" x14ac:dyDescent="0.25">
      <c r="A93" s="66"/>
      <c r="B93" s="67"/>
      <c r="C93" s="63"/>
      <c r="D93" s="68"/>
      <c r="E93" s="68"/>
      <c r="F93" s="68"/>
      <c r="G93" s="63"/>
    </row>
    <row r="94" spans="1:7" x14ac:dyDescent="0.25">
      <c r="A94" s="66"/>
      <c r="B94" s="67"/>
      <c r="C94" s="63"/>
      <c r="D94" s="68"/>
      <c r="E94" s="68"/>
      <c r="F94" s="68"/>
      <c r="G94" s="63"/>
    </row>
    <row r="95" spans="1:7" x14ac:dyDescent="0.25">
      <c r="A95" s="66"/>
      <c r="B95" s="67"/>
      <c r="C95" s="63"/>
      <c r="D95" s="68"/>
      <c r="E95" s="68"/>
      <c r="F95" s="68"/>
      <c r="G95" s="63"/>
    </row>
    <row r="96" spans="1:7" x14ac:dyDescent="0.25">
      <c r="A96" s="66"/>
      <c r="B96" s="67"/>
      <c r="C96" s="63"/>
      <c r="D96" s="68"/>
      <c r="E96" s="68"/>
      <c r="F96" s="68"/>
      <c r="G96" s="63"/>
    </row>
    <row r="97" spans="1:7" x14ac:dyDescent="0.25">
      <c r="A97" s="66"/>
      <c r="B97" s="67"/>
      <c r="C97" s="63"/>
      <c r="D97" s="68"/>
      <c r="E97" s="68"/>
      <c r="F97" s="68"/>
      <c r="G97" s="63"/>
    </row>
    <row r="98" spans="1:7" x14ac:dyDescent="0.25">
      <c r="A98" s="66"/>
      <c r="B98" s="67"/>
      <c r="C98" s="63"/>
      <c r="D98" s="68"/>
      <c r="E98" s="68"/>
      <c r="F98" s="68"/>
      <c r="G98" s="63"/>
    </row>
    <row r="99" spans="1:7" x14ac:dyDescent="0.25">
      <c r="A99" s="66"/>
      <c r="B99" s="67"/>
      <c r="C99" s="63"/>
      <c r="D99" s="68"/>
      <c r="E99" s="68"/>
      <c r="F99" s="68"/>
      <c r="G99" s="63"/>
    </row>
    <row r="100" spans="1:7" x14ac:dyDescent="0.25">
      <c r="A100" s="66"/>
      <c r="B100" s="67"/>
      <c r="C100" s="63"/>
      <c r="D100" s="68"/>
      <c r="E100" s="68"/>
      <c r="F100" s="68"/>
      <c r="G100" s="63"/>
    </row>
    <row r="101" spans="1:7" x14ac:dyDescent="0.25">
      <c r="A101" s="66"/>
      <c r="B101" s="67"/>
      <c r="C101" s="63"/>
      <c r="D101" s="68"/>
      <c r="E101" s="68"/>
      <c r="F101" s="68"/>
      <c r="G101" s="63"/>
    </row>
    <row r="102" spans="1:7" x14ac:dyDescent="0.25">
      <c r="A102" s="66"/>
      <c r="B102" s="67"/>
      <c r="C102" s="63"/>
      <c r="D102" s="68"/>
      <c r="E102" s="68"/>
      <c r="F102" s="68"/>
      <c r="G102" s="63"/>
    </row>
    <row r="103" spans="1:7" x14ac:dyDescent="0.25">
      <c r="A103" s="66"/>
      <c r="B103" s="67"/>
      <c r="C103" s="63"/>
      <c r="D103" s="68"/>
      <c r="E103" s="68"/>
      <c r="F103" s="68"/>
      <c r="G103" s="63"/>
    </row>
    <row r="104" spans="1:7" x14ac:dyDescent="0.25">
      <c r="A104" s="66"/>
      <c r="B104" s="67"/>
      <c r="C104" s="63"/>
      <c r="D104" s="68"/>
      <c r="E104" s="68"/>
      <c r="F104" s="68"/>
      <c r="G104" s="63"/>
    </row>
    <row r="105" spans="1:7" x14ac:dyDescent="0.25">
      <c r="A105" s="66"/>
      <c r="B105" s="67"/>
      <c r="C105" s="63"/>
      <c r="D105" s="68"/>
      <c r="E105" s="68"/>
      <c r="F105" s="68"/>
      <c r="G105" s="63"/>
    </row>
    <row r="106" spans="1:7" x14ac:dyDescent="0.25">
      <c r="A106" s="66"/>
      <c r="B106" s="67"/>
      <c r="C106" s="63"/>
      <c r="D106" s="68"/>
      <c r="E106" s="68"/>
      <c r="F106" s="68"/>
      <c r="G106" s="63"/>
    </row>
    <row r="107" spans="1:7" x14ac:dyDescent="0.25">
      <c r="A107" s="66"/>
      <c r="B107" s="67"/>
      <c r="C107" s="63"/>
      <c r="D107" s="68"/>
      <c r="E107" s="68"/>
      <c r="F107" s="68"/>
      <c r="G107" s="63"/>
    </row>
    <row r="108" spans="1:7" x14ac:dyDescent="0.25">
      <c r="A108" s="66"/>
      <c r="B108" s="67"/>
      <c r="C108" s="63"/>
      <c r="D108" s="68"/>
      <c r="E108" s="68"/>
      <c r="F108" s="68"/>
      <c r="G108" s="63"/>
    </row>
    <row r="109" spans="1:7" x14ac:dyDescent="0.25">
      <c r="A109" s="66"/>
      <c r="B109" s="67"/>
      <c r="C109" s="63"/>
      <c r="D109" s="68"/>
      <c r="E109" s="68"/>
      <c r="F109" s="68"/>
      <c r="G109" s="63"/>
    </row>
    <row r="110" spans="1:7" x14ac:dyDescent="0.25">
      <c r="A110" s="66"/>
      <c r="B110" s="67"/>
      <c r="C110" s="63"/>
      <c r="D110" s="68"/>
      <c r="E110" s="68"/>
      <c r="F110" s="68"/>
      <c r="G110" s="63"/>
    </row>
    <row r="111" spans="1:7" x14ac:dyDescent="0.25">
      <c r="A111" s="66"/>
      <c r="B111" s="67"/>
      <c r="C111" s="63"/>
      <c r="D111" s="68"/>
      <c r="E111" s="68"/>
      <c r="F111" s="68"/>
      <c r="G111" s="63"/>
    </row>
    <row r="112" spans="1:7" x14ac:dyDescent="0.25">
      <c r="A112" s="66"/>
      <c r="B112" s="67"/>
      <c r="C112" s="63"/>
      <c r="D112" s="68"/>
      <c r="E112" s="68"/>
      <c r="F112" s="68"/>
      <c r="G112" s="63"/>
    </row>
    <row r="113" spans="1:7" x14ac:dyDescent="0.25">
      <c r="A113" s="66"/>
      <c r="B113" s="67"/>
      <c r="C113" s="63"/>
      <c r="D113" s="68"/>
      <c r="E113" s="68"/>
      <c r="F113" s="68"/>
      <c r="G113" s="63"/>
    </row>
    <row r="114" spans="1:7" x14ac:dyDescent="0.25">
      <c r="A114" s="66"/>
      <c r="B114" s="67"/>
      <c r="C114" s="63"/>
      <c r="D114" s="68"/>
      <c r="E114" s="68"/>
      <c r="F114" s="68"/>
      <c r="G114" s="63"/>
    </row>
    <row r="115" spans="1:7" x14ac:dyDescent="0.25">
      <c r="A115" s="66"/>
      <c r="B115" s="67"/>
      <c r="C115" s="63"/>
      <c r="D115" s="68"/>
      <c r="E115" s="68"/>
      <c r="F115" s="68"/>
      <c r="G115" s="63"/>
    </row>
    <row r="116" spans="1:7" x14ac:dyDescent="0.25">
      <c r="A116" s="66"/>
      <c r="B116" s="67"/>
      <c r="C116" s="63"/>
      <c r="D116" s="68"/>
      <c r="E116" s="68"/>
      <c r="F116" s="68"/>
      <c r="G116" s="63"/>
    </row>
    <row r="117" spans="1:7" x14ac:dyDescent="0.25">
      <c r="A117" s="66"/>
      <c r="B117" s="67"/>
      <c r="C117" s="63"/>
      <c r="D117" s="68"/>
      <c r="E117" s="68"/>
      <c r="F117" s="68"/>
      <c r="G117" s="63"/>
    </row>
    <row r="118" spans="1:7" x14ac:dyDescent="0.25">
      <c r="A118" s="66"/>
      <c r="B118" s="67"/>
      <c r="C118" s="63"/>
      <c r="D118" s="68"/>
      <c r="E118" s="68"/>
      <c r="F118" s="68"/>
      <c r="G118" s="63"/>
    </row>
    <row r="119" spans="1:7" x14ac:dyDescent="0.25">
      <c r="A119" s="66"/>
      <c r="B119" s="67"/>
      <c r="C119" s="63"/>
      <c r="D119" s="68"/>
      <c r="E119" s="68"/>
      <c r="F119" s="68"/>
      <c r="G119" s="63"/>
    </row>
    <row r="120" spans="1:7" x14ac:dyDescent="0.25">
      <c r="A120" s="66"/>
      <c r="B120" s="67"/>
      <c r="C120" s="63"/>
      <c r="D120" s="68"/>
      <c r="E120" s="68"/>
      <c r="F120" s="68"/>
      <c r="G120" s="63"/>
    </row>
    <row r="121" spans="1:7" x14ac:dyDescent="0.25">
      <c r="A121" s="66"/>
      <c r="B121" s="67"/>
      <c r="C121" s="63"/>
      <c r="D121" s="68"/>
      <c r="E121" s="68"/>
      <c r="F121" s="68"/>
      <c r="G121" s="63"/>
    </row>
    <row r="122" spans="1:7" x14ac:dyDescent="0.25">
      <c r="A122" s="66"/>
      <c r="B122" s="67"/>
      <c r="C122" s="63"/>
      <c r="D122" s="68"/>
      <c r="E122" s="68"/>
      <c r="F122" s="68"/>
      <c r="G122" s="63"/>
    </row>
    <row r="123" spans="1:7" x14ac:dyDescent="0.25">
      <c r="A123" s="66"/>
      <c r="B123" s="67"/>
      <c r="C123" s="63"/>
      <c r="D123" s="68"/>
      <c r="E123" s="68"/>
      <c r="F123" s="68"/>
      <c r="G123" s="63"/>
    </row>
    <row r="124" spans="1:7" x14ac:dyDescent="0.25">
      <c r="A124" s="66"/>
      <c r="B124" s="67"/>
      <c r="C124" s="63"/>
      <c r="D124" s="68"/>
      <c r="E124" s="68"/>
      <c r="F124" s="68"/>
      <c r="G124" s="63"/>
    </row>
    <row r="125" spans="1:7" x14ac:dyDescent="0.25">
      <c r="A125" s="66"/>
      <c r="B125" s="67"/>
      <c r="C125" s="63"/>
      <c r="D125" s="68"/>
      <c r="E125" s="68"/>
      <c r="F125" s="68"/>
      <c r="G125" s="63"/>
    </row>
    <row r="126" spans="1:7" x14ac:dyDescent="0.25">
      <c r="A126" s="66"/>
      <c r="B126" s="67"/>
      <c r="C126" s="63"/>
      <c r="D126" s="68"/>
      <c r="E126" s="68"/>
      <c r="F126" s="68"/>
      <c r="G126" s="63"/>
    </row>
    <row r="127" spans="1:7" x14ac:dyDescent="0.25">
      <c r="A127" s="66"/>
      <c r="B127" s="67"/>
      <c r="C127" s="63"/>
      <c r="D127" s="68"/>
      <c r="E127" s="68"/>
      <c r="F127" s="68"/>
      <c r="G127" s="63"/>
    </row>
    <row r="128" spans="1:7" x14ac:dyDescent="0.25">
      <c r="A128" s="66"/>
      <c r="B128" s="67"/>
      <c r="C128" s="63"/>
      <c r="D128" s="68"/>
      <c r="E128" s="68"/>
      <c r="F128" s="68"/>
      <c r="G128" s="63"/>
    </row>
    <row r="129" spans="1:7" x14ac:dyDescent="0.25">
      <c r="A129" s="66"/>
      <c r="B129" s="67"/>
      <c r="C129" s="63"/>
      <c r="D129" s="68"/>
      <c r="E129" s="68"/>
      <c r="F129" s="68"/>
      <c r="G129" s="63"/>
    </row>
    <row r="130" spans="1:7" x14ac:dyDescent="0.25">
      <c r="A130" s="66"/>
      <c r="B130" s="67"/>
      <c r="C130" s="63"/>
      <c r="D130" s="68"/>
      <c r="E130" s="68"/>
      <c r="F130" s="68"/>
      <c r="G130" s="63"/>
    </row>
    <row r="131" spans="1:7" x14ac:dyDescent="0.25">
      <c r="A131" s="66"/>
      <c r="B131" s="67"/>
      <c r="C131" s="63"/>
      <c r="D131" s="68"/>
      <c r="E131" s="68"/>
      <c r="F131" s="68"/>
      <c r="G131" s="63"/>
    </row>
    <row r="132" spans="1:7" x14ac:dyDescent="0.25">
      <c r="A132" s="66"/>
      <c r="B132" s="67"/>
      <c r="C132" s="63"/>
      <c r="D132" s="68"/>
      <c r="E132" s="68"/>
      <c r="F132" s="68"/>
      <c r="G132" s="63"/>
    </row>
    <row r="133" spans="1:7" x14ac:dyDescent="0.25">
      <c r="A133" s="66"/>
      <c r="B133" s="67"/>
      <c r="C133" s="63"/>
      <c r="D133" s="68"/>
      <c r="E133" s="68"/>
      <c r="F133" s="68"/>
      <c r="G133" s="63"/>
    </row>
    <row r="134" spans="1:7" x14ac:dyDescent="0.25">
      <c r="A134" s="66"/>
      <c r="B134" s="67"/>
      <c r="C134" s="63"/>
      <c r="D134" s="68"/>
      <c r="E134" s="68"/>
      <c r="F134" s="68"/>
      <c r="G134" s="6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550036-7B1F-467A-8EDD-23C4D0E72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4295b89e-2911-42f0-a767-8ca596d6842f"/>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Lisa 3</vt:lpstr>
      <vt:lpstr>Abitabel</vt:lpstr>
      <vt:lpstr>Annuiteetgraafik BIL_garaaž</vt:lpstr>
      <vt:lpstr>Annuiteetgraafik BIL_I korrus</vt:lpstr>
      <vt:lpstr>Annuiteetgraafik PT (lisa 6.1)</vt:lpstr>
      <vt:lpstr>Annuiteetgraafik PP (lisa 6.1)</vt:lpstr>
      <vt:lpstr>Annuiteetgraafik PP_TS (lisa 6)</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2023-06-01T14:11:36Z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Order">
    <vt:r8>5235800</vt:r8>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ComplianceAssetId">
    <vt:lpwstr/>
  </property>
  <property fmtid="{D5CDD505-2E9C-101B-9397-08002B2CF9AE}" pid="13" name="TemplateUrl">
    <vt:lpwstr/>
  </property>
  <property fmtid="{D5CDD505-2E9C-101B-9397-08002B2CF9AE}" pid="14" name="MediaServiceImageTags">
    <vt:lpwstr/>
  </property>
</Properties>
</file>